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user\Desktop\ДЛЯ САЙТА по приказу 63 от 09.03.2022\2022\"/>
    </mc:Choice>
  </mc:AlternateContent>
  <xr:revisionPtr revIDLastSave="0" documentId="13_ncr:1_{481449EF-834C-43A5-93FD-E26CC68BCD75}" xr6:coauthVersionLast="37" xr6:coauthVersionMax="37" xr10:uidLastSave="{00000000-0000-0000-0000-000000000000}"/>
  <bookViews>
    <workbookView xWindow="0" yWindow="90" windowWidth="22980" windowHeight="11580" xr2:uid="{00000000-000D-0000-FFFF-FFFF00000000}"/>
  </bookViews>
  <sheets>
    <sheet name="свод проект" sheetId="1" r:id="rId1"/>
    <sheet name="свод утв бюджет" sheetId="4" r:id="rId2"/>
  </sheets>
  <definedNames>
    <definedName name="_xlnm._FilterDatabase" localSheetId="0" hidden="1">'свод проект'!$A$9:$K$58</definedName>
    <definedName name="_xlnm._FilterDatabase" localSheetId="1" hidden="1">'свод утв бюджет'!$A$7:$L$56</definedName>
  </definedNames>
  <calcPr calcId="179021"/>
</workbook>
</file>

<file path=xl/calcChain.xml><?xml version="1.0" encoding="utf-8"?>
<calcChain xmlns="http://schemas.openxmlformats.org/spreadsheetml/2006/main">
  <c r="E49" i="4" l="1"/>
  <c r="E29" i="4"/>
  <c r="E28" i="4"/>
  <c r="E24" i="4"/>
  <c r="K24" i="4" l="1"/>
  <c r="J55" i="4"/>
  <c r="H55" i="4"/>
  <c r="K53" i="4"/>
  <c r="J53" i="4"/>
  <c r="I53" i="4"/>
  <c r="H53" i="4"/>
  <c r="G52" i="4"/>
  <c r="F52" i="4"/>
  <c r="E52" i="4"/>
  <c r="D52" i="4"/>
  <c r="C52" i="4"/>
  <c r="K51" i="4"/>
  <c r="J51" i="4"/>
  <c r="I51" i="4"/>
  <c r="H51" i="4"/>
  <c r="J50" i="4"/>
  <c r="I50" i="4"/>
  <c r="H50" i="4"/>
  <c r="K49" i="4"/>
  <c r="J49" i="4"/>
  <c r="I49" i="4"/>
  <c r="H49" i="4"/>
  <c r="K48" i="4"/>
  <c r="J48" i="4"/>
  <c r="I48" i="4"/>
  <c r="H48" i="4"/>
  <c r="G47" i="4"/>
  <c r="F47" i="4"/>
  <c r="E47" i="4"/>
  <c r="D47" i="4"/>
  <c r="C47" i="4"/>
  <c r="K46" i="4"/>
  <c r="J46" i="4"/>
  <c r="I46" i="4"/>
  <c r="H46" i="4"/>
  <c r="K45" i="4"/>
  <c r="J45" i="4"/>
  <c r="I45" i="4"/>
  <c r="H45" i="4"/>
  <c r="K44" i="4"/>
  <c r="J44" i="4"/>
  <c r="I44" i="4"/>
  <c r="H44" i="4"/>
  <c r="G43" i="4"/>
  <c r="F43" i="4"/>
  <c r="E43" i="4"/>
  <c r="D43" i="4"/>
  <c r="C43" i="4"/>
  <c r="K42" i="4"/>
  <c r="J42" i="4"/>
  <c r="I42" i="4"/>
  <c r="H42" i="4"/>
  <c r="K41" i="4"/>
  <c r="J41" i="4"/>
  <c r="I41" i="4"/>
  <c r="H41" i="4"/>
  <c r="G40" i="4"/>
  <c r="F40" i="4"/>
  <c r="E40" i="4"/>
  <c r="D40" i="4"/>
  <c r="C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G34" i="4"/>
  <c r="F34" i="4"/>
  <c r="E34" i="4"/>
  <c r="D34" i="4"/>
  <c r="J34" i="4" s="1"/>
  <c r="C34" i="4"/>
  <c r="K33" i="4"/>
  <c r="J33" i="4"/>
  <c r="H33" i="4"/>
  <c r="K32" i="4"/>
  <c r="J32" i="4"/>
  <c r="I32" i="4"/>
  <c r="H32" i="4"/>
  <c r="H31" i="4"/>
  <c r="G31" i="4"/>
  <c r="F31" i="4"/>
  <c r="E31" i="4"/>
  <c r="I31" i="4" s="1"/>
  <c r="D31" i="4"/>
  <c r="J31" i="4" s="1"/>
  <c r="C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G26" i="4"/>
  <c r="F26" i="4"/>
  <c r="E26" i="4"/>
  <c r="D26" i="4"/>
  <c r="C26" i="4"/>
  <c r="K25" i="4"/>
  <c r="J25" i="4"/>
  <c r="I25" i="4"/>
  <c r="H25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G20" i="4"/>
  <c r="F20" i="4"/>
  <c r="E20" i="4"/>
  <c r="D20" i="4"/>
  <c r="C20" i="4"/>
  <c r="K19" i="4"/>
  <c r="J19" i="4"/>
  <c r="H19" i="4"/>
  <c r="K18" i="4"/>
  <c r="J18" i="4"/>
  <c r="I18" i="4"/>
  <c r="H18" i="4"/>
  <c r="G17" i="4"/>
  <c r="F17" i="4"/>
  <c r="E17" i="4"/>
  <c r="H17" i="4" s="1"/>
  <c r="D17" i="4"/>
  <c r="J17" i="4" s="1"/>
  <c r="C17" i="4"/>
  <c r="K16" i="4"/>
  <c r="J16" i="4"/>
  <c r="I16" i="4"/>
  <c r="H16" i="4"/>
  <c r="K15" i="4"/>
  <c r="J15" i="4"/>
  <c r="H15" i="4"/>
  <c r="K14" i="4"/>
  <c r="J14" i="4"/>
  <c r="I14" i="4"/>
  <c r="H14" i="4"/>
  <c r="K13" i="4"/>
  <c r="J13" i="4"/>
  <c r="I13" i="4"/>
  <c r="H13" i="4"/>
  <c r="K12" i="4"/>
  <c r="J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G8" i="4"/>
  <c r="F8" i="4"/>
  <c r="E8" i="4"/>
  <c r="D8" i="4"/>
  <c r="C8" i="4"/>
  <c r="K11" i="1"/>
  <c r="K12" i="1"/>
  <c r="K13" i="1"/>
  <c r="K14" i="1"/>
  <c r="K15" i="1"/>
  <c r="K16" i="1"/>
  <c r="K17" i="1"/>
  <c r="K18" i="1"/>
  <c r="K20" i="1"/>
  <c r="K21" i="1"/>
  <c r="K23" i="1"/>
  <c r="K24" i="1"/>
  <c r="K25" i="1"/>
  <c r="K26" i="1"/>
  <c r="K27" i="1"/>
  <c r="K29" i="1"/>
  <c r="K30" i="1"/>
  <c r="K31" i="1"/>
  <c r="K32" i="1"/>
  <c r="K34" i="1"/>
  <c r="K35" i="1"/>
  <c r="K37" i="1"/>
  <c r="K38" i="1"/>
  <c r="K39" i="1"/>
  <c r="K40" i="1"/>
  <c r="K41" i="1"/>
  <c r="K43" i="1"/>
  <c r="K44" i="1"/>
  <c r="K46" i="1"/>
  <c r="K47" i="1"/>
  <c r="K48" i="1"/>
  <c r="K50" i="1"/>
  <c r="K51" i="1"/>
  <c r="K53" i="1"/>
  <c r="K55" i="1"/>
  <c r="I11" i="1"/>
  <c r="I12" i="1"/>
  <c r="I13" i="1"/>
  <c r="I15" i="1"/>
  <c r="I16" i="1"/>
  <c r="I18" i="1"/>
  <c r="I20" i="1"/>
  <c r="I23" i="1"/>
  <c r="I24" i="1"/>
  <c r="I25" i="1"/>
  <c r="I26" i="1"/>
  <c r="I27" i="1"/>
  <c r="I29" i="1"/>
  <c r="I30" i="1"/>
  <c r="I31" i="1"/>
  <c r="I32" i="1"/>
  <c r="I34" i="1"/>
  <c r="I37" i="1"/>
  <c r="I38" i="1"/>
  <c r="I39" i="1"/>
  <c r="I40" i="1"/>
  <c r="I41" i="1"/>
  <c r="I43" i="1"/>
  <c r="I44" i="1"/>
  <c r="I46" i="1"/>
  <c r="I47" i="1"/>
  <c r="I48" i="1"/>
  <c r="I50" i="1"/>
  <c r="I51" i="1"/>
  <c r="I52" i="1"/>
  <c r="I53" i="1"/>
  <c r="I55" i="1"/>
  <c r="J11" i="1"/>
  <c r="J12" i="1"/>
  <c r="J13" i="1"/>
  <c r="J14" i="1"/>
  <c r="J15" i="1"/>
  <c r="J16" i="1"/>
  <c r="J17" i="1"/>
  <c r="J18" i="1"/>
  <c r="J20" i="1"/>
  <c r="J21" i="1"/>
  <c r="J23" i="1"/>
  <c r="J24" i="1"/>
  <c r="J25" i="1"/>
  <c r="J26" i="1"/>
  <c r="J27" i="1"/>
  <c r="J29" i="1"/>
  <c r="J30" i="1"/>
  <c r="J31" i="1"/>
  <c r="J32" i="1"/>
  <c r="J34" i="1"/>
  <c r="J35" i="1"/>
  <c r="J37" i="1"/>
  <c r="J38" i="1"/>
  <c r="J39" i="1"/>
  <c r="J40" i="1"/>
  <c r="J41" i="1"/>
  <c r="J43" i="1"/>
  <c r="J44" i="1"/>
  <c r="J46" i="1"/>
  <c r="J47" i="1"/>
  <c r="J48" i="1"/>
  <c r="J50" i="1"/>
  <c r="J51" i="1"/>
  <c r="J52" i="1"/>
  <c r="J53" i="1"/>
  <c r="J55" i="1"/>
  <c r="J57" i="1"/>
  <c r="H11" i="1"/>
  <c r="H12" i="1"/>
  <c r="H13" i="1"/>
  <c r="H14" i="1"/>
  <c r="H15" i="1"/>
  <c r="H16" i="1"/>
  <c r="H17" i="1"/>
  <c r="H18" i="1"/>
  <c r="H20" i="1"/>
  <c r="H21" i="1"/>
  <c r="H23" i="1"/>
  <c r="H24" i="1"/>
  <c r="H25" i="1"/>
  <c r="H26" i="1"/>
  <c r="H27" i="1"/>
  <c r="H29" i="1"/>
  <c r="H30" i="1"/>
  <c r="H31" i="1"/>
  <c r="H32" i="1"/>
  <c r="H34" i="1"/>
  <c r="H35" i="1"/>
  <c r="H37" i="1"/>
  <c r="H38" i="1"/>
  <c r="H39" i="1"/>
  <c r="H40" i="1"/>
  <c r="H41" i="1"/>
  <c r="H43" i="1"/>
  <c r="H44" i="1"/>
  <c r="H46" i="1"/>
  <c r="H47" i="1"/>
  <c r="H48" i="1"/>
  <c r="H50" i="1"/>
  <c r="H51" i="1"/>
  <c r="H52" i="1"/>
  <c r="H53" i="1"/>
  <c r="H55" i="1"/>
  <c r="H57" i="1"/>
  <c r="C54" i="4" l="1"/>
  <c r="C56" i="4" s="1"/>
  <c r="G54" i="4"/>
  <c r="G56" i="4" s="1"/>
  <c r="H34" i="4"/>
  <c r="K26" i="4"/>
  <c r="D54" i="4"/>
  <c r="D56" i="4" s="1"/>
  <c r="E54" i="4"/>
  <c r="H43" i="4"/>
  <c r="F54" i="4"/>
  <c r="F56" i="4" s="1"/>
  <c r="I40" i="4"/>
  <c r="K52" i="4"/>
  <c r="J8" i="4"/>
  <c r="K20" i="4"/>
  <c r="I34" i="4"/>
  <c r="K43" i="4"/>
  <c r="J43" i="4"/>
  <c r="K40" i="4"/>
  <c r="K17" i="4"/>
  <c r="K47" i="4"/>
  <c r="I24" i="4"/>
  <c r="J24" i="4"/>
  <c r="J20" i="4"/>
  <c r="H20" i="4"/>
  <c r="K8" i="4"/>
  <c r="H8" i="4"/>
  <c r="I17" i="4"/>
  <c r="I20" i="4"/>
  <c r="H26" i="4"/>
  <c r="K31" i="4"/>
  <c r="K34" i="4"/>
  <c r="J40" i="4"/>
  <c r="I43" i="4"/>
  <c r="H47" i="4"/>
  <c r="H52" i="4"/>
  <c r="I8" i="4"/>
  <c r="I47" i="4"/>
  <c r="I52" i="4"/>
  <c r="I26" i="4"/>
  <c r="J26" i="4"/>
  <c r="H40" i="4"/>
  <c r="J47" i="4"/>
  <c r="J52" i="4"/>
  <c r="J54" i="4" l="1"/>
  <c r="E56" i="4"/>
  <c r="J56" i="4" s="1"/>
  <c r="I54" i="4"/>
  <c r="H54" i="4"/>
  <c r="K54" i="4"/>
  <c r="H56" i="4"/>
  <c r="K56" i="4"/>
  <c r="D19" i="1"/>
  <c r="E19" i="1"/>
  <c r="F19" i="1"/>
  <c r="G19" i="1"/>
  <c r="C19" i="1"/>
  <c r="I56" i="4" l="1"/>
  <c r="J19" i="1"/>
  <c r="H19" i="1"/>
  <c r="K19" i="1"/>
  <c r="I19" i="1"/>
  <c r="C54" i="1"/>
  <c r="C49" i="1"/>
  <c r="C45" i="1"/>
  <c r="C42" i="1"/>
  <c r="C36" i="1"/>
  <c r="C33" i="1"/>
  <c r="C28" i="1"/>
  <c r="C22" i="1"/>
  <c r="C10" i="1"/>
  <c r="E54" i="1"/>
  <c r="F54" i="1"/>
  <c r="G54" i="1"/>
  <c r="D54" i="1"/>
  <c r="E49" i="1"/>
  <c r="F49" i="1"/>
  <c r="G49" i="1"/>
  <c r="D49" i="1"/>
  <c r="E45" i="1"/>
  <c r="F45" i="1"/>
  <c r="G45" i="1"/>
  <c r="D45" i="1"/>
  <c r="E42" i="1"/>
  <c r="F42" i="1"/>
  <c r="G42" i="1"/>
  <c r="D42" i="1"/>
  <c r="E36" i="1"/>
  <c r="F36" i="1"/>
  <c r="G36" i="1"/>
  <c r="D36" i="1"/>
  <c r="E33" i="1"/>
  <c r="F33" i="1"/>
  <c r="G33" i="1"/>
  <c r="D33" i="1"/>
  <c r="E28" i="1"/>
  <c r="F28" i="1"/>
  <c r="G28" i="1"/>
  <c r="D28" i="1"/>
  <c r="E22" i="1"/>
  <c r="F22" i="1"/>
  <c r="G22" i="1"/>
  <c r="D22" i="1"/>
  <c r="E10" i="1"/>
  <c r="E56" i="1" s="1"/>
  <c r="E58" i="1" s="1"/>
  <c r="F10" i="1"/>
  <c r="F56" i="1" s="1"/>
  <c r="F58" i="1" s="1"/>
  <c r="G10" i="1"/>
  <c r="D10" i="1"/>
  <c r="D56" i="1" l="1"/>
  <c r="D58" i="1" s="1"/>
  <c r="G56" i="1"/>
  <c r="G58" i="1" s="1"/>
  <c r="C56" i="1"/>
  <c r="C58" i="1" s="1"/>
  <c r="I22" i="1"/>
  <c r="K22" i="1"/>
  <c r="J22" i="1"/>
  <c r="H22" i="1"/>
  <c r="I28" i="1"/>
  <c r="K28" i="1"/>
  <c r="J28" i="1"/>
  <c r="H28" i="1"/>
  <c r="K36" i="1"/>
  <c r="J36" i="1"/>
  <c r="H36" i="1"/>
  <c r="I36" i="1"/>
  <c r="H42" i="1"/>
  <c r="I42" i="1"/>
  <c r="K42" i="1"/>
  <c r="J42" i="1"/>
  <c r="I49" i="1"/>
  <c r="K49" i="1"/>
  <c r="J49" i="1"/>
  <c r="H49" i="1"/>
  <c r="J54" i="1"/>
  <c r="I54" i="1"/>
  <c r="K54" i="1"/>
  <c r="H54" i="1"/>
  <c r="I10" i="1"/>
  <c r="H10" i="1"/>
  <c r="K10" i="1"/>
  <c r="J10" i="1"/>
  <c r="I33" i="1"/>
  <c r="K33" i="1"/>
  <c r="J33" i="1"/>
  <c r="H33" i="1"/>
  <c r="K45" i="1"/>
  <c r="J45" i="1"/>
  <c r="H45" i="1"/>
  <c r="I45" i="1"/>
  <c r="I58" i="1" l="1"/>
  <c r="J58" i="1"/>
  <c r="H58" i="1"/>
  <c r="K58" i="1"/>
</calcChain>
</file>

<file path=xl/sharedStrings.xml><?xml version="1.0" encoding="utf-8"?>
<sst xmlns="http://schemas.openxmlformats.org/spreadsheetml/2006/main" count="257" uniqueCount="128">
  <si>
    <t>Всего</t>
  </si>
  <si>
    <t>Код</t>
  </si>
  <si>
    <t>Наименование</t>
  </si>
  <si>
    <t>ОБЩЕГОСУДАРСТВЕННЫЕ ВОПРОСЫ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</si>
  <si>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</si>
  <si>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</si>
  <si>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</si>
  <si>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</si>
  <si>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</si>
  <si>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</si>
  <si>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</si>
  <si>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</si>
  <si>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</si>
  <si>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</si>
  <si>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</si>
  <si>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</si>
  <si>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</si>
  <si>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</si>
  <si>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</si>
  <si>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</si>
  <si>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</si>
  <si>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0300</t>
  </si>
  <si>
    <t>0400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</si>
  <si>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</si>
  <si>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</si>
  <si>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</si>
  <si>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</si>
  <si>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</si>
  <si>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</si>
  <si>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</si>
  <si>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</si>
  <si>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</si>
  <si>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</si>
  <si>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</si>
  <si>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0602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</si>
  <si>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</si>
  <si>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</si>
  <si>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</si>
  <si>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</si>
  <si>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</si>
  <si>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</si>
  <si>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</si>
  <si>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</si>
  <si>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</si>
  <si>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</si>
  <si>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</si>
  <si>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1003</t>
  </si>
  <si>
    <t>1004</t>
  </si>
  <si>
    <t>1006</t>
  </si>
  <si>
    <t>1100</t>
  </si>
  <si>
    <t>1101</t>
  </si>
  <si>
    <t>1102</t>
  </si>
  <si>
    <t>1103</t>
  </si>
  <si>
    <t>1105</t>
  </si>
  <si>
    <t>1300</t>
  </si>
  <si>
    <t>1301</t>
  </si>
  <si>
    <t>НАЦИОНАЛЬНАЯ БЕЗОПАСНОСТЬ И ПРАВООХРАНИТЕЛЬНАЯ ДЕЯТЕЛЬНОСТЬ</t>
  </si>
  <si>
    <t>НАЦИОНАЛЬНАЯ ЭКОНОМИКА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</si>
  <si>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</si>
  <si>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</si>
  <si>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</si>
  <si>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</si>
  <si>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</si>
  <si>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</si>
  <si>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</si>
  <si>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</si>
  <si>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</si>
  <si>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</si>
  <si>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</si>
  <si>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</si>
  <si>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</si>
  <si>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</si>
  <si>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</si>
  <si>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</si>
  <si>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</si>
  <si>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</si>
  <si>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</si>
  <si>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</si>
  <si>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</si>
  <si>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</si>
  <si>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</si>
  <si>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</si>
  <si>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</si>
  <si>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</si>
  <si>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</si>
  <si>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</si>
  <si>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</si>
  <si>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</si>
  <si>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</si>
  <si>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</si>
  <si>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Отчет 2020 год</t>
  </si>
  <si>
    <t>Оценка 2021 год</t>
  </si>
  <si>
    <t>2022 год</t>
  </si>
  <si>
    <t>2023 год</t>
  </si>
  <si>
    <t>2024 год</t>
  </si>
  <si>
    <t>(+/-)</t>
  </si>
  <si>
    <t>%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</si>
  <si>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</si>
  <si>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</si>
  <si>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Обслуживание государственного (муниципального) внутреннего долга</t>
  </si>
  <si>
    <t>0310</t>
  </si>
  <si>
    <t>0314</t>
  </si>
  <si>
    <t>УСЛОВНО УТВЕРЖДЕННЫЕ РАСХОДЫ</t>
  </si>
  <si>
    <t>Расходы бюджета по разделам и подразделам на 2022 год и плановый период 2023 и 2024 годов в сравнении с ожидаемым исполнением 
за 2021 год (оценка текущего финансового года) и отчетом за 2020 год (отчетный финансовый год)</t>
  </si>
  <si>
    <t xml:space="preserve">Пояснения отклонений 2022 года к оценке 2021 года в случаях, если такие отклонения составили 10% и более </t>
  </si>
  <si>
    <t>Итого</t>
  </si>
  <si>
    <t>*Расходы, связанные с защитой населения и территории от чрезвычайных ситуаций природного и техногенного характера, в соответствии с приказом Министерства финансов Российской Федерации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 с 2021 года отражаются по подразделу 0310 (в 2020 году отражались по подразделу 0309).</t>
  </si>
  <si>
    <t>Объем средств зарезервирован исходя из прогнозируемой потребности</t>
  </si>
  <si>
    <t>В 2021 году были предусмотрены расходы на проведение выборов в представительный орган города-курорта Пятигорска, носящие единовременный характер</t>
  </si>
  <si>
    <t>Увеличение связано с включением в бюджет города расходов на условиях софинансирования на реализацию регионального проекта «Чистая страна»</t>
  </si>
  <si>
    <t>В 2021 году были предусмотрены расходы на государственную поддержку закупки контейнеров для раздельного накопления твердых коммунальных отходов, носящие единовременный характер</t>
  </si>
  <si>
    <t>В 2021 году были предусмотрены расходы на проведение мероприятий по повышению уровня антитеррористической защищенности населения и территорий муниципальных образований, носящие единовременный характер</t>
  </si>
  <si>
    <t>Проведена корректировка расходов по показателям для города-курорта Пятигорска в проекте закона Ставропольского края «О бюджете Ставропольского края на 2022 год и плановый период 2023 и 2024 годов»</t>
  </si>
  <si>
    <t xml:space="preserve">Рост объема расходов на обслуживание муниципального долга обусловлен запланированным на 2022 год дефицитом бюджета города-курорта Пятигорска в объеме 172 млн.рублей. Для его покрытия планируется  привлечение кредитов в кредитных организациях, процентные ставки по которым выросли в течение 2021 года более чем на 3 процента годовых, и сохраняется вероятность их дальнейшего роста в 2022 году. </t>
  </si>
  <si>
    <t>В 2021 году были предусмотрены средства на  разработку и утверждение декларации безопасности гидротехнического сооружения Новопятигорского озера.</t>
  </si>
  <si>
    <t>В 2021 году была предусмотрена субсидия МУП "Городской электрический транспорт" на возмещение расходов по выполнению кадастровых работ по подготовке технических планов сооружений контактной сети и трамвайных путей, схем расположения земельных участков под трамвайными путями, межевых планов земельных участков под трамвайными путями с целью проведения государственного кадастрового учета контактной сети и трамвайных путей, носящая единовременный характер.</t>
  </si>
  <si>
    <t>Дорожный фонд в 2022 году будет увеличен до уровня 2021 года за счет разрешения об использовании остатков прошлых лет, а также за счет дополнительного выделения средств краевым бюджетом в течении года.</t>
  </si>
  <si>
    <t>Сокращены расходы на условиях софинансирования по проведению ремонта в ДЮСШОР №1, будут увеличены в течении 2022 года за счет разрешения об использовании остатков прошлых лет.</t>
  </si>
  <si>
    <t>Рост объема расходов обусловлен включением в бюджет 2022 года ассигнований на мероприятия по внесению изменений в генеральный план города-курорта Пятигорска.</t>
  </si>
  <si>
    <t>Рост объема расходов связан с реализацией регионального проекта "Обеспечение устойчивого сокращения непригодного для проживания жилищного фонда".</t>
  </si>
  <si>
    <t>Снижены объемы расходов бюджета города за счет уменьшения объема средств на мероприятие "Реконструкция и строительство ливневой канализации в г. Пятигорске Ставропольского края. Ливневой коллектор К-2 Огородная".</t>
  </si>
  <si>
    <t>Снижены объемы расходов бюджета города за счет уменьшения единовременных субсидий в 2021 году на  объекты благоустройства.</t>
  </si>
  <si>
    <t>Произведена корректировка в сторону уменьшения ассигнований в связи с передачей расходов на содержание МКУ «Управление по делам территорий города Пятигорска» и МКУ «Управление капитального строительства» в раздел «Общегосударственные вопросы».</t>
  </si>
  <si>
    <t>Проведена корректировка расходов по показателям для города-курорта Пятигорска в проекте закона Ставропольского края «О бюджете Ставропольского края на 2022 год и плановый период 2023 и 2024 годов». Произведена корректировка в сторону: 
- увеличения ассигнований в связи с передачей расходов на содержание МКУ «Управление по делам территорий города Пятигорска» и МКУ «Управление капитального строительства» из раздела «Жилищно-коммунальное хозяйство»;
- уменьшения ассигнований на приобретение в муниципальную собственность земельного участка.</t>
  </si>
  <si>
    <t>Отклонение  2022 года к 2020 году</t>
  </si>
  <si>
    <t>Отклонение  2022 года к 2021 году</t>
  </si>
  <si>
    <t>СВЕДЕНИЯ</t>
  </si>
  <si>
    <t>о расходах бюджета по разделам и подразделам на 2022 год и плановый период 2023 и 2024 годов в сравнении с ожидаемым исполнением 
за 2021 год (оценка текущего финансового года) и отчетом за 2020 год (отчетный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</si>
</sst>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\-#,##0.00;0.00"/>
    <numFmt numFmtId="165" formatCode="000"/>
    <numFmt numFmtId="166" formatCode="0000"/>
    <numFmt numFmtId="167" formatCode="#,##0.00_ ;[Red]\-#,##0.00\ "/>
    <numFmt numFmtId="168" formatCode="_-* #,##0.00_р_._-;\-* #,##0.00_р_._-;_-* &quot;-&quot;??_р_._-;_-@_-"/>
  </numFmts>
  <fonts count="1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Roman"/>
      <family val="1"/>
    </font>
    <font>
      <b/>
      <sz val="12"/>
      <name val="Times Roman"/>
      <family val="1"/>
    </font>
    <font>
      <sz val="9"/>
      <name val="Times Roman"/>
      <family val="1"/>
    </font>
    <font>
      <sz val="12"/>
      <name val="Times New Roman"/>
      <family val="1"/>
      <charset val="204"/>
    </font>
    <font>
      <sz val="12"/>
      <color rgb="FF7030A0"/>
      <name val="Times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8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Font="1"/>
    <xf numFmtId="0" fontId="3" fillId="0" borderId="0" xfId="0" applyFont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2" xfId="0" applyFont="1" applyBorder="1"/>
    <xf numFmtId="164" fontId="3" fillId="0" borderId="2" xfId="0" applyNumberFormat="1" applyFont="1" applyFill="1" applyBorder="1" applyAlignment="1" applyProtection="1">
      <protection hidden="1"/>
    </xf>
    <xf numFmtId="0" fontId="4" fillId="0" borderId="0" xfId="0" applyFont="1"/>
    <xf numFmtId="166" fontId="3" fillId="0" borderId="3" xfId="0" applyNumberFormat="1" applyFont="1" applyFill="1" applyBorder="1" applyAlignment="1" applyProtection="1">
      <alignment wrapText="1"/>
      <protection hidden="1"/>
    </xf>
    <xf numFmtId="49" fontId="3" fillId="0" borderId="2" xfId="0" applyNumberFormat="1" applyFont="1" applyBorder="1"/>
    <xf numFmtId="0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/>
    </xf>
    <xf numFmtId="166" fontId="3" fillId="0" borderId="1" xfId="0" applyNumberFormat="1" applyFont="1" applyFill="1" applyBorder="1" applyAlignment="1" applyProtection="1">
      <alignment wrapText="1"/>
      <protection hidden="1"/>
    </xf>
    <xf numFmtId="49" fontId="7" fillId="0" borderId="2" xfId="0" applyNumberFormat="1" applyFont="1" applyBorder="1"/>
    <xf numFmtId="166" fontId="7" fillId="0" borderId="3" xfId="0" applyNumberFormat="1" applyFont="1" applyFill="1" applyBorder="1" applyAlignment="1" applyProtection="1">
      <alignment wrapText="1"/>
      <protection hidden="1"/>
    </xf>
    <xf numFmtId="49" fontId="3" fillId="0" borderId="5" xfId="0" applyNumberFormat="1" applyFont="1" applyBorder="1"/>
    <xf numFmtId="4" fontId="3" fillId="0" borderId="2" xfId="0" applyNumberFormat="1" applyFont="1" applyBorder="1"/>
    <xf numFmtId="167" fontId="3" fillId="0" borderId="0" xfId="0" applyNumberFormat="1" applyFont="1"/>
    <xf numFmtId="164" fontId="7" fillId="0" borderId="2" xfId="0" applyNumberFormat="1" applyFont="1" applyFill="1" applyBorder="1" applyAlignment="1" applyProtection="1">
      <protection hidden="1"/>
    </xf>
    <xf numFmtId="49" fontId="4" fillId="3" borderId="2" xfId="0" applyNumberFormat="1" applyFont="1" applyFill="1" applyBorder="1"/>
    <xf numFmtId="165" fontId="4" fillId="3" borderId="3" xfId="0" applyNumberFormat="1" applyFont="1" applyFill="1" applyBorder="1" applyAlignment="1" applyProtection="1">
      <alignment wrapText="1"/>
      <protection hidden="1"/>
    </xf>
    <xf numFmtId="164" fontId="4" fillId="3" borderId="2" xfId="0" applyNumberFormat="1" applyFont="1" applyFill="1" applyBorder="1" applyAlignment="1" applyProtection="1">
      <protection hidden="1"/>
    </xf>
    <xf numFmtId="4" fontId="4" fillId="3" borderId="2" xfId="0" applyNumberFormat="1" applyFont="1" applyFill="1" applyBorder="1"/>
    <xf numFmtId="165" fontId="4" fillId="3" borderId="1" xfId="0" applyNumberFormat="1" applyFont="1" applyFill="1" applyBorder="1" applyAlignment="1" applyProtection="1">
      <alignment wrapText="1"/>
      <protection hidden="1"/>
    </xf>
    <xf numFmtId="0" fontId="8" fillId="3" borderId="2" xfId="3" applyNumberFormat="1" applyFont="1" applyFill="1" applyBorder="1" applyAlignment="1" applyProtection="1">
      <alignment horizontal="justify"/>
      <protection hidden="1"/>
    </xf>
    <xf numFmtId="49" fontId="4" fillId="3" borderId="5" xfId="0" applyNumberFormat="1" applyFont="1" applyFill="1" applyBorder="1"/>
    <xf numFmtId="166" fontId="3" fillId="0" borderId="4" xfId="0" applyNumberFormat="1" applyFont="1" applyFill="1" applyBorder="1" applyAlignment="1" applyProtection="1">
      <alignment wrapText="1"/>
      <protection hidden="1"/>
    </xf>
    <xf numFmtId="0" fontId="9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67" fontId="4" fillId="3" borderId="2" xfId="0" applyNumberFormat="1" applyFont="1" applyFill="1" applyBorder="1" applyAlignment="1" applyProtection="1">
      <protection hidden="1"/>
    </xf>
    <xf numFmtId="4" fontId="3" fillId="0" borderId="0" xfId="0" applyNumberFormat="1" applyFont="1"/>
    <xf numFmtId="4" fontId="3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/>
    <xf numFmtId="0" fontId="3" fillId="2" borderId="0" xfId="0" applyNumberFormat="1" applyFont="1" applyFill="1" applyAlignment="1" applyProtection="1">
      <alignment horizontal="centerContinuous"/>
      <protection hidden="1"/>
    </xf>
    <xf numFmtId="4" fontId="3" fillId="2" borderId="0" xfId="0" applyNumberFormat="1" applyFont="1" applyFill="1"/>
    <xf numFmtId="167" fontId="3" fillId="2" borderId="0" xfId="0" applyNumberFormat="1" applyFont="1" applyFill="1"/>
    <xf numFmtId="0" fontId="5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/>
    <xf numFmtId="0" fontId="3" fillId="2" borderId="2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/>
    </xf>
    <xf numFmtId="166" fontId="3" fillId="0" borderId="11" xfId="0" applyNumberFormat="1" applyFont="1" applyFill="1" applyBorder="1" applyAlignment="1" applyProtection="1">
      <alignment horizontal="left" wrapText="1"/>
      <protection hidden="1"/>
    </xf>
    <xf numFmtId="166" fontId="3" fillId="0" borderId="3" xfId="0" applyNumberFormat="1" applyFont="1" applyFill="1" applyBorder="1" applyAlignment="1" applyProtection="1">
      <alignment horizontal="left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_tmp" xfId="3" xr:uid="{00000000-0005-0000-0000-000002000000}"/>
    <cellStyle name="Финансов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60"/>
  <sheetViews>
    <sheetView showGridLines="0" tabSelected="1" workbookViewId="0">
      <selection activeCell="D10" sqref="D10"/>
    </sheetView>
  </sheetViews>
  <sheetFormatPr defaultColWidth="9.140625" defaultRowHeight="15.75"/>
  <cols>
    <col min="1" max="1" width="6.140625" style="2" bestFit="1" customWidth="1"/>
    <col min="2" max="2" width="51.28515625" style="2" bestFit="1" customWidth="1"/>
    <col min="3" max="3" width="15.42578125" style="2" bestFit="1" customWidth="1"/>
    <col min="4" max="4" width="16.85546875" style="2" bestFit="1" customWidth="1"/>
    <col min="5" max="7" width="14.140625" style="2" bestFit="1" customWidth="1"/>
    <col min="8" max="8" width="13.140625" style="2" bestFit="1" customWidth="1"/>
    <col min="9" max="9" width="9.85546875" style="2" bestFit="1" customWidth="1"/>
    <col min="10" max="10" width="13.140625" style="2" bestFit="1" customWidth="1"/>
    <col min="11" max="11" width="9.7109375" style="2" bestFit="1" customWidth="1"/>
    <col min="12" max="12" width="65.28515625" style="35" customWidth="1"/>
    <col min="13" max="225" width="9.140625" style="2" customWidth="1"/>
    <col min="226" max="16384" width="9.140625" style="2"/>
  </cols>
  <sheetData>
    <row r="1" spans="1:12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>
      <c r="B3" s="3"/>
      <c r="C3" s="3"/>
    </row>
    <row r="4" spans="1:12" ht="36" customHeight="1">
      <c r="A4" s="43" t="s">
        <v>127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>
      <c r="B5" s="1"/>
      <c r="C5" s="1"/>
    </row>
    <row r="6" spans="1:12">
      <c r="B6" s="1"/>
      <c r="C6" s="1"/>
      <c r="E6" s="47"/>
      <c r="F6" s="47"/>
      <c r="G6" s="47"/>
      <c r="I6" s="19"/>
    </row>
    <row r="7" spans="1:12" ht="33" customHeight="1">
      <c r="A7" s="52" t="s">
        <v>1</v>
      </c>
      <c r="B7" s="57" t="s">
        <v>2</v>
      </c>
      <c r="C7" s="50" t="s">
        <v>90</v>
      </c>
      <c r="D7" s="50" t="s">
        <v>91</v>
      </c>
      <c r="E7" s="50" t="s">
        <v>92</v>
      </c>
      <c r="F7" s="50" t="s">
        <v>93</v>
      </c>
      <c r="G7" s="50" t="s">
        <v>94</v>
      </c>
      <c r="H7" s="54" t="s">
        <v>124</v>
      </c>
      <c r="I7" s="56"/>
      <c r="J7" s="54" t="s">
        <v>125</v>
      </c>
      <c r="K7" s="55"/>
      <c r="L7" s="45" t="s">
        <v>104</v>
      </c>
    </row>
    <row r="8" spans="1:12">
      <c r="A8" s="53"/>
      <c r="B8" s="58"/>
      <c r="C8" s="51"/>
      <c r="D8" s="51"/>
      <c r="E8" s="51"/>
      <c r="F8" s="51"/>
      <c r="G8" s="51"/>
      <c r="H8" s="13" t="s">
        <v>95</v>
      </c>
      <c r="I8" s="13" t="s">
        <v>96</v>
      </c>
      <c r="J8" s="13" t="s">
        <v>95</v>
      </c>
      <c r="K8" s="13" t="s">
        <v>96</v>
      </c>
      <c r="L8" s="46"/>
    </row>
    <row r="9" spans="1:12" s="11" customFormat="1" ht="12">
      <c r="A9" s="10">
        <v>1</v>
      </c>
      <c r="B9" s="10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39">
        <v>12</v>
      </c>
    </row>
    <row r="10" spans="1:12" s="7" customFormat="1">
      <c r="A10" s="21" t="s">
        <v>4</v>
      </c>
      <c r="B10" s="22" t="s">
        <v>3</v>
      </c>
      <c r="C10" s="23">
        <f>SUM(C11:C18)</f>
        <v>397310.91000000003</v>
      </c>
      <c r="D10" s="23">
        <f>SUM(D11:D18)</f>
        <v>370931.53</v>
      </c>
      <c r="E10" s="23">
        <f>SUM(E11:E18)</f>
        <v>417086.13</v>
      </c>
      <c r="F10" s="23">
        <f>SUM(F11:F18)</f>
        <v>408354.82999999996</v>
      </c>
      <c r="G10" s="23">
        <f>SUM(G11:G18)</f>
        <v>408354.82999999996</v>
      </c>
      <c r="H10" s="24">
        <f>E10-C10</f>
        <v>19775.219999999972</v>
      </c>
      <c r="I10" s="24">
        <f>(E10/C10*100)-100</f>
        <v>4.9772657891523693</v>
      </c>
      <c r="J10" s="24">
        <f>E10-D10</f>
        <v>46154.599999999977</v>
      </c>
      <c r="K10" s="24">
        <f>(E10/D10*100)-100</f>
        <v>12.442889392551763</v>
      </c>
      <c r="L10" s="40"/>
    </row>
    <row r="11" spans="1:12" ht="47.25">
      <c r="A11" s="9" t="s">
        <v>5</v>
      </c>
      <c r="B11" s="8" t="s">
        <v>13</v>
      </c>
      <c r="C11" s="6">
        <v>2032.4</v>
      </c>
      <c r="D11" s="6">
        <v>2350.63</v>
      </c>
      <c r="E11" s="6">
        <v>2280.37</v>
      </c>
      <c r="F11" s="6">
        <v>2280.37</v>
      </c>
      <c r="G11" s="6">
        <v>2280.37</v>
      </c>
      <c r="H11" s="18">
        <f t="shared" ref="H11:H58" si="0">E11-C11</f>
        <v>247.9699999999998</v>
      </c>
      <c r="I11" s="18">
        <f t="shared" ref="I11:I58" si="1">(E11/C11*100)-100</f>
        <v>12.200846290100358</v>
      </c>
      <c r="J11" s="18">
        <f t="shared" ref="J11:J58" si="2">E11-D11</f>
        <v>-70.260000000000218</v>
      </c>
      <c r="K11" s="18">
        <f t="shared" ref="K11:K58" si="3">(E11/D11*100)-100</f>
        <v>-2.9889859314311593</v>
      </c>
      <c r="L11" s="41"/>
    </row>
    <row r="12" spans="1:12" ht="63">
      <c r="A12" s="9" t="s">
        <v>6</v>
      </c>
      <c r="B12" s="8" t="s">
        <v>14</v>
      </c>
      <c r="C12" s="6">
        <v>21162.82</v>
      </c>
      <c r="D12" s="6">
        <v>13422.69</v>
      </c>
      <c r="E12" s="6">
        <v>12434.44</v>
      </c>
      <c r="F12" s="6">
        <v>4509.03</v>
      </c>
      <c r="G12" s="6">
        <v>4509.03</v>
      </c>
      <c r="H12" s="18">
        <f t="shared" si="0"/>
        <v>-8728.3799999999992</v>
      </c>
      <c r="I12" s="18">
        <f t="shared" si="1"/>
        <v>-41.243936299604677</v>
      </c>
      <c r="J12" s="18">
        <f t="shared" si="2"/>
        <v>-988.25</v>
      </c>
      <c r="K12" s="18">
        <f t="shared" si="3"/>
        <v>-7.3625331435055159</v>
      </c>
      <c r="L12" s="41"/>
    </row>
    <row r="13" spans="1:12" ht="63">
      <c r="A13" s="9" t="s">
        <v>7</v>
      </c>
      <c r="B13" s="8" t="s">
        <v>15</v>
      </c>
      <c r="C13" s="6">
        <v>114735.91</v>
      </c>
      <c r="D13" s="6">
        <v>101326.51</v>
      </c>
      <c r="E13" s="6">
        <v>102344.27</v>
      </c>
      <c r="F13" s="6">
        <v>102344.27</v>
      </c>
      <c r="G13" s="6">
        <v>102344.27</v>
      </c>
      <c r="H13" s="18">
        <f t="shared" si="0"/>
        <v>-12391.64</v>
      </c>
      <c r="I13" s="18">
        <f t="shared" si="1"/>
        <v>-10.800140949768917</v>
      </c>
      <c r="J13" s="18">
        <f t="shared" si="2"/>
        <v>1017.7600000000093</v>
      </c>
      <c r="K13" s="18">
        <f t="shared" si="3"/>
        <v>1.0044360552830653</v>
      </c>
      <c r="L13" s="41"/>
    </row>
    <row r="14" spans="1:12" ht="38.25">
      <c r="A14" s="9" t="s">
        <v>8</v>
      </c>
      <c r="B14" s="8" t="s">
        <v>16</v>
      </c>
      <c r="C14" s="6">
        <v>0</v>
      </c>
      <c r="D14" s="6">
        <v>66.650000000000006</v>
      </c>
      <c r="E14" s="6">
        <v>516.58000000000004</v>
      </c>
      <c r="F14" s="6">
        <v>29.19</v>
      </c>
      <c r="G14" s="6">
        <v>29.19</v>
      </c>
      <c r="H14" s="18">
        <f t="shared" si="0"/>
        <v>516.58000000000004</v>
      </c>
      <c r="I14" s="18">
        <v>0</v>
      </c>
      <c r="J14" s="18">
        <f t="shared" si="2"/>
        <v>449.93000000000006</v>
      </c>
      <c r="K14" s="18">
        <f t="shared" si="3"/>
        <v>675.06376594148537</v>
      </c>
      <c r="L14" s="29" t="s">
        <v>112</v>
      </c>
    </row>
    <row r="15" spans="1:12" ht="47.25">
      <c r="A15" s="9" t="s">
        <v>9</v>
      </c>
      <c r="B15" s="8" t="s">
        <v>17</v>
      </c>
      <c r="C15" s="6">
        <v>41403.72</v>
      </c>
      <c r="D15" s="6">
        <v>35524.06</v>
      </c>
      <c r="E15" s="6">
        <v>35442.230000000003</v>
      </c>
      <c r="F15" s="6">
        <v>35442.230000000003</v>
      </c>
      <c r="G15" s="6">
        <v>35442.230000000003</v>
      </c>
      <c r="H15" s="18">
        <f t="shared" si="0"/>
        <v>-5961.489999999998</v>
      </c>
      <c r="I15" s="18">
        <f t="shared" si="1"/>
        <v>-14.398440526600027</v>
      </c>
      <c r="J15" s="18">
        <f t="shared" si="2"/>
        <v>-81.82999999999447</v>
      </c>
      <c r="K15" s="18">
        <f t="shared" si="3"/>
        <v>-0.2303509227267142</v>
      </c>
      <c r="L15" s="41"/>
    </row>
    <row r="16" spans="1:12" ht="38.25">
      <c r="A16" s="9" t="s">
        <v>10</v>
      </c>
      <c r="B16" s="8" t="s">
        <v>18</v>
      </c>
      <c r="C16" s="6">
        <v>1499.82</v>
      </c>
      <c r="D16" s="6">
        <v>9957.64</v>
      </c>
      <c r="E16" s="6">
        <v>0</v>
      </c>
      <c r="F16" s="6">
        <v>0</v>
      </c>
      <c r="G16" s="6">
        <v>0</v>
      </c>
      <c r="H16" s="18">
        <f t="shared" si="0"/>
        <v>-1499.82</v>
      </c>
      <c r="I16" s="18">
        <f t="shared" si="1"/>
        <v>-100</v>
      </c>
      <c r="J16" s="18">
        <f t="shared" si="2"/>
        <v>-9957.64</v>
      </c>
      <c r="K16" s="18">
        <f t="shared" si="3"/>
        <v>-100</v>
      </c>
      <c r="L16" s="29" t="s">
        <v>108</v>
      </c>
    </row>
    <row r="17" spans="1:12">
      <c r="A17" s="9" t="s">
        <v>11</v>
      </c>
      <c r="B17" s="8" t="s">
        <v>19</v>
      </c>
      <c r="C17" s="6">
        <v>0</v>
      </c>
      <c r="D17" s="6">
        <v>3707.51</v>
      </c>
      <c r="E17" s="6">
        <v>9000</v>
      </c>
      <c r="F17" s="6">
        <v>9000</v>
      </c>
      <c r="G17" s="6">
        <v>9000</v>
      </c>
      <c r="H17" s="18">
        <f t="shared" si="0"/>
        <v>9000</v>
      </c>
      <c r="I17" s="18">
        <v>0</v>
      </c>
      <c r="J17" s="18">
        <f t="shared" si="2"/>
        <v>5292.49</v>
      </c>
      <c r="K17" s="18">
        <f t="shared" si="3"/>
        <v>142.7505252851644</v>
      </c>
      <c r="L17" s="29" t="s">
        <v>107</v>
      </c>
    </row>
    <row r="18" spans="1:12" ht="127.5">
      <c r="A18" s="9" t="s">
        <v>12</v>
      </c>
      <c r="B18" s="8" t="s">
        <v>20</v>
      </c>
      <c r="C18" s="6">
        <v>216476.24</v>
      </c>
      <c r="D18" s="6">
        <v>204575.84</v>
      </c>
      <c r="E18" s="6">
        <v>255068.24</v>
      </c>
      <c r="F18" s="6">
        <v>254749.74</v>
      </c>
      <c r="G18" s="6">
        <v>254749.74</v>
      </c>
      <c r="H18" s="18">
        <f t="shared" si="0"/>
        <v>38592</v>
      </c>
      <c r="I18" s="18">
        <f t="shared" si="1"/>
        <v>17.827360637823347</v>
      </c>
      <c r="J18" s="18">
        <f t="shared" si="2"/>
        <v>50492.399999999994</v>
      </c>
      <c r="K18" s="18">
        <f t="shared" si="3"/>
        <v>24.68150686806419</v>
      </c>
      <c r="L18" s="29" t="s">
        <v>123</v>
      </c>
    </row>
    <row r="19" spans="1:12" s="7" customFormat="1" ht="31.5">
      <c r="A19" s="21" t="s">
        <v>21</v>
      </c>
      <c r="B19" s="25" t="s">
        <v>56</v>
      </c>
      <c r="C19" s="23">
        <f>SUM(C20:C21)</f>
        <v>28261.85</v>
      </c>
      <c r="D19" s="23">
        <f t="shared" ref="D19:G19" si="4">SUM(D20:D21)</f>
        <v>36872.990000000005</v>
      </c>
      <c r="E19" s="23">
        <f t="shared" si="4"/>
        <v>28902.12</v>
      </c>
      <c r="F19" s="23">
        <f t="shared" si="4"/>
        <v>27902.12</v>
      </c>
      <c r="G19" s="23">
        <f t="shared" si="4"/>
        <v>27902.12</v>
      </c>
      <c r="H19" s="24">
        <f t="shared" si="0"/>
        <v>640.27000000000044</v>
      </c>
      <c r="I19" s="24">
        <f t="shared" si="1"/>
        <v>2.2654921740791849</v>
      </c>
      <c r="J19" s="24">
        <f t="shared" si="2"/>
        <v>-7970.8700000000063</v>
      </c>
      <c r="K19" s="24">
        <f t="shared" si="3"/>
        <v>-21.617096959047814</v>
      </c>
      <c r="L19" s="40"/>
    </row>
    <row r="20" spans="1:12" ht="47.25">
      <c r="A20" s="15" t="s">
        <v>100</v>
      </c>
      <c r="B20" s="16" t="s">
        <v>97</v>
      </c>
      <c r="C20" s="6">
        <v>28261.85</v>
      </c>
      <c r="D20" s="6">
        <v>28015.22</v>
      </c>
      <c r="E20" s="6">
        <v>28902.12</v>
      </c>
      <c r="F20" s="6">
        <v>27902.12</v>
      </c>
      <c r="G20" s="6">
        <v>27902.12</v>
      </c>
      <c r="H20" s="18">
        <f t="shared" si="0"/>
        <v>640.27000000000044</v>
      </c>
      <c r="I20" s="18">
        <f t="shared" si="1"/>
        <v>2.2654921740791849</v>
      </c>
      <c r="J20" s="18">
        <f t="shared" si="2"/>
        <v>886.89999999999782</v>
      </c>
      <c r="K20" s="18">
        <f t="shared" si="3"/>
        <v>3.1657791728924423</v>
      </c>
      <c r="L20" s="41"/>
    </row>
    <row r="21" spans="1:12" ht="51">
      <c r="A21" s="9" t="s">
        <v>101</v>
      </c>
      <c r="B21" s="14" t="s">
        <v>98</v>
      </c>
      <c r="C21" s="6">
        <v>0</v>
      </c>
      <c r="D21" s="6">
        <v>8857.77</v>
      </c>
      <c r="E21" s="6">
        <v>0</v>
      </c>
      <c r="F21" s="6">
        <v>0</v>
      </c>
      <c r="G21" s="6">
        <v>0</v>
      </c>
      <c r="H21" s="18">
        <f t="shared" si="0"/>
        <v>0</v>
      </c>
      <c r="I21" s="18">
        <v>0</v>
      </c>
      <c r="J21" s="18">
        <f t="shared" si="2"/>
        <v>-8857.77</v>
      </c>
      <c r="K21" s="18">
        <f t="shared" si="3"/>
        <v>-100</v>
      </c>
      <c r="L21" s="29" t="s">
        <v>111</v>
      </c>
    </row>
    <row r="22" spans="1:12" s="7" customFormat="1">
      <c r="A22" s="21" t="s">
        <v>22</v>
      </c>
      <c r="B22" s="25" t="s">
        <v>57</v>
      </c>
      <c r="C22" s="23">
        <f>SUM(C23:C27)</f>
        <v>315019.02</v>
      </c>
      <c r="D22" s="23">
        <f>SUM(D23:D27)</f>
        <v>601960.72</v>
      </c>
      <c r="E22" s="23">
        <f t="shared" ref="E22:G22" si="5">SUM(E23:E27)</f>
        <v>286092.77999999997</v>
      </c>
      <c r="F22" s="23">
        <f t="shared" si="5"/>
        <v>161291.59</v>
      </c>
      <c r="G22" s="23">
        <f t="shared" si="5"/>
        <v>155091.59</v>
      </c>
      <c r="H22" s="24">
        <f t="shared" si="0"/>
        <v>-28926.240000000049</v>
      </c>
      <c r="I22" s="24">
        <f t="shared" si="1"/>
        <v>-9.1823788925506875</v>
      </c>
      <c r="J22" s="24">
        <f t="shared" si="2"/>
        <v>-315867.94</v>
      </c>
      <c r="K22" s="24">
        <f t="shared" si="3"/>
        <v>-52.473181306580933</v>
      </c>
      <c r="L22" s="40"/>
    </row>
    <row r="23" spans="1:12" ht="38.25">
      <c r="A23" s="9" t="s">
        <v>23</v>
      </c>
      <c r="B23" s="8" t="s">
        <v>58</v>
      </c>
      <c r="C23" s="6">
        <v>336.41</v>
      </c>
      <c r="D23" s="6">
        <v>911.83</v>
      </c>
      <c r="E23" s="6">
        <v>355.48</v>
      </c>
      <c r="F23" s="6">
        <v>355.48</v>
      </c>
      <c r="G23" s="6">
        <v>355.48</v>
      </c>
      <c r="H23" s="18">
        <f t="shared" si="0"/>
        <v>19.069999999999993</v>
      </c>
      <c r="I23" s="18">
        <f t="shared" si="1"/>
        <v>5.6686781011265879</v>
      </c>
      <c r="J23" s="18">
        <f t="shared" si="2"/>
        <v>-556.35</v>
      </c>
      <c r="K23" s="18">
        <f t="shared" si="3"/>
        <v>-61.01466282092057</v>
      </c>
      <c r="L23" s="29" t="s">
        <v>114</v>
      </c>
    </row>
    <row r="24" spans="1:12">
      <c r="A24" s="9" t="s">
        <v>24</v>
      </c>
      <c r="B24" s="8" t="s">
        <v>59</v>
      </c>
      <c r="C24" s="6">
        <v>1434.6</v>
      </c>
      <c r="D24" s="6">
        <v>500</v>
      </c>
      <c r="E24" s="6">
        <v>500</v>
      </c>
      <c r="F24" s="6">
        <v>500</v>
      </c>
      <c r="G24" s="6">
        <v>500</v>
      </c>
      <c r="H24" s="18">
        <f t="shared" si="0"/>
        <v>-934.59999999999991</v>
      </c>
      <c r="I24" s="18">
        <f t="shared" si="1"/>
        <v>-65.147079325247461</v>
      </c>
      <c r="J24" s="18">
        <f t="shared" si="2"/>
        <v>0</v>
      </c>
      <c r="K24" s="18">
        <f t="shared" si="3"/>
        <v>0</v>
      </c>
      <c r="L24" s="41"/>
    </row>
    <row r="25" spans="1:12" ht="89.25">
      <c r="A25" s="9" t="s">
        <v>25</v>
      </c>
      <c r="B25" s="8" t="s">
        <v>60</v>
      </c>
      <c r="C25" s="6">
        <v>5000</v>
      </c>
      <c r="D25" s="6">
        <v>1348</v>
      </c>
      <c r="E25" s="6">
        <v>350</v>
      </c>
      <c r="F25" s="6">
        <v>350</v>
      </c>
      <c r="G25" s="6">
        <v>350</v>
      </c>
      <c r="H25" s="18">
        <f t="shared" si="0"/>
        <v>-4650</v>
      </c>
      <c r="I25" s="18">
        <f t="shared" si="1"/>
        <v>-93</v>
      </c>
      <c r="J25" s="18">
        <f t="shared" si="2"/>
        <v>-998</v>
      </c>
      <c r="K25" s="18">
        <f t="shared" si="3"/>
        <v>-74.035608308605333</v>
      </c>
      <c r="L25" s="29" t="s">
        <v>115</v>
      </c>
    </row>
    <row r="26" spans="1:12" ht="38.25">
      <c r="A26" s="9" t="s">
        <v>26</v>
      </c>
      <c r="B26" s="8" t="s">
        <v>61</v>
      </c>
      <c r="C26" s="6">
        <v>307770.61</v>
      </c>
      <c r="D26" s="6">
        <v>593708.15</v>
      </c>
      <c r="E26" s="6">
        <v>262104.38</v>
      </c>
      <c r="F26" s="6">
        <v>152411.10999999999</v>
      </c>
      <c r="G26" s="6">
        <v>152411.10999999999</v>
      </c>
      <c r="H26" s="18">
        <f t="shared" si="0"/>
        <v>-45666.229999999981</v>
      </c>
      <c r="I26" s="18">
        <f t="shared" si="1"/>
        <v>-14.83774880259034</v>
      </c>
      <c r="J26" s="18">
        <f t="shared" si="2"/>
        <v>-331603.77</v>
      </c>
      <c r="K26" s="18">
        <f t="shared" si="3"/>
        <v>-55.852992754099809</v>
      </c>
      <c r="L26" s="29" t="s">
        <v>116</v>
      </c>
    </row>
    <row r="27" spans="1:12" ht="38.25">
      <c r="A27" s="9" t="s">
        <v>27</v>
      </c>
      <c r="B27" s="8" t="s">
        <v>62</v>
      </c>
      <c r="C27" s="6">
        <v>477.4</v>
      </c>
      <c r="D27" s="6">
        <v>5492.74</v>
      </c>
      <c r="E27" s="6">
        <v>22782.92</v>
      </c>
      <c r="F27" s="6">
        <v>7675</v>
      </c>
      <c r="G27" s="6">
        <v>1475</v>
      </c>
      <c r="H27" s="18">
        <f t="shared" si="0"/>
        <v>22305.519999999997</v>
      </c>
      <c r="I27" s="18">
        <f t="shared" si="1"/>
        <v>4672.291579388354</v>
      </c>
      <c r="J27" s="18">
        <f t="shared" si="2"/>
        <v>17290.18</v>
      </c>
      <c r="K27" s="18">
        <f t="shared" si="3"/>
        <v>314.78242188780098</v>
      </c>
      <c r="L27" s="29" t="s">
        <v>118</v>
      </c>
    </row>
    <row r="28" spans="1:12" s="7" customFormat="1" ht="31.5">
      <c r="A28" s="21" t="s">
        <v>28</v>
      </c>
      <c r="B28" s="25" t="s">
        <v>63</v>
      </c>
      <c r="C28" s="23">
        <f>SUM(C29:C32)</f>
        <v>553378.88</v>
      </c>
      <c r="D28" s="23">
        <f>SUM(D29:D32)</f>
        <v>1106852.5</v>
      </c>
      <c r="E28" s="23">
        <f t="shared" ref="E28:G28" si="6">SUM(E29:E32)</f>
        <v>922591.36</v>
      </c>
      <c r="F28" s="23">
        <f t="shared" si="6"/>
        <v>668645.28</v>
      </c>
      <c r="G28" s="23">
        <f t="shared" si="6"/>
        <v>517130.12999999995</v>
      </c>
      <c r="H28" s="24">
        <f t="shared" si="0"/>
        <v>369212.48</v>
      </c>
      <c r="I28" s="24">
        <f t="shared" si="1"/>
        <v>66.71965507610264</v>
      </c>
      <c r="J28" s="24">
        <f t="shared" si="2"/>
        <v>-184261.14</v>
      </c>
      <c r="K28" s="24">
        <f t="shared" si="3"/>
        <v>-16.647307568081573</v>
      </c>
      <c r="L28" s="40"/>
    </row>
    <row r="29" spans="1:12" ht="38.25">
      <c r="A29" s="9" t="s">
        <v>29</v>
      </c>
      <c r="B29" s="8" t="s">
        <v>64</v>
      </c>
      <c r="C29" s="6">
        <v>10241.66</v>
      </c>
      <c r="D29" s="6">
        <v>255422.5</v>
      </c>
      <c r="E29" s="6">
        <v>299384.83</v>
      </c>
      <c r="F29" s="6">
        <v>1200</v>
      </c>
      <c r="G29" s="6">
        <v>1200</v>
      </c>
      <c r="H29" s="18">
        <f t="shared" si="0"/>
        <v>289143.17000000004</v>
      </c>
      <c r="I29" s="18">
        <f t="shared" si="1"/>
        <v>2823.2061013546636</v>
      </c>
      <c r="J29" s="18">
        <f t="shared" si="2"/>
        <v>43962.330000000016</v>
      </c>
      <c r="K29" s="18">
        <f t="shared" si="3"/>
        <v>17.211612132838724</v>
      </c>
      <c r="L29" s="29" t="s">
        <v>119</v>
      </c>
    </row>
    <row r="30" spans="1:12" ht="51">
      <c r="A30" s="9" t="s">
        <v>30</v>
      </c>
      <c r="B30" s="8" t="s">
        <v>65</v>
      </c>
      <c r="C30" s="6">
        <v>12</v>
      </c>
      <c r="D30" s="6">
        <v>101029.11</v>
      </c>
      <c r="E30" s="6">
        <v>10137.52</v>
      </c>
      <c r="F30" s="6">
        <v>0</v>
      </c>
      <c r="G30" s="6">
        <v>0</v>
      </c>
      <c r="H30" s="18">
        <f t="shared" si="0"/>
        <v>10125.52</v>
      </c>
      <c r="I30" s="18">
        <f t="shared" si="1"/>
        <v>84379.333333333343</v>
      </c>
      <c r="J30" s="18">
        <f t="shared" si="2"/>
        <v>-90891.59</v>
      </c>
      <c r="K30" s="18">
        <f t="shared" si="3"/>
        <v>-89.965743536689573</v>
      </c>
      <c r="L30" s="29" t="s">
        <v>120</v>
      </c>
    </row>
    <row r="31" spans="1:12" ht="25.5">
      <c r="A31" s="9" t="s">
        <v>31</v>
      </c>
      <c r="B31" s="8" t="s">
        <v>66</v>
      </c>
      <c r="C31" s="6">
        <v>461073.15</v>
      </c>
      <c r="D31" s="6">
        <v>671498.62</v>
      </c>
      <c r="E31" s="6">
        <v>590550.6</v>
      </c>
      <c r="F31" s="6">
        <v>644926.87</v>
      </c>
      <c r="G31" s="6">
        <v>493411.72</v>
      </c>
      <c r="H31" s="18">
        <f t="shared" si="0"/>
        <v>129477.44999999995</v>
      </c>
      <c r="I31" s="18">
        <f t="shared" si="1"/>
        <v>28.081758827205618</v>
      </c>
      <c r="J31" s="18">
        <f t="shared" si="2"/>
        <v>-80948.020000000019</v>
      </c>
      <c r="K31" s="18">
        <f t="shared" si="3"/>
        <v>-12.054830432860768</v>
      </c>
      <c r="L31" s="29" t="s">
        <v>121</v>
      </c>
    </row>
    <row r="32" spans="1:12" ht="51">
      <c r="A32" s="9" t="s">
        <v>32</v>
      </c>
      <c r="B32" s="8" t="s">
        <v>67</v>
      </c>
      <c r="C32" s="6">
        <v>82052.070000000007</v>
      </c>
      <c r="D32" s="6">
        <v>78902.27</v>
      </c>
      <c r="E32" s="6">
        <v>22518.41</v>
      </c>
      <c r="F32" s="6">
        <v>22518.41</v>
      </c>
      <c r="G32" s="6">
        <v>22518.41</v>
      </c>
      <c r="H32" s="18">
        <f t="shared" si="0"/>
        <v>-59533.66</v>
      </c>
      <c r="I32" s="18">
        <f t="shared" si="1"/>
        <v>-72.555951361129587</v>
      </c>
      <c r="J32" s="18">
        <f t="shared" si="2"/>
        <v>-56383.86</v>
      </c>
      <c r="K32" s="18">
        <f t="shared" si="3"/>
        <v>-71.460377502447017</v>
      </c>
      <c r="L32" s="29" t="s">
        <v>122</v>
      </c>
    </row>
    <row r="33" spans="1:12" s="7" customFormat="1">
      <c r="A33" s="21" t="s">
        <v>33</v>
      </c>
      <c r="B33" s="25" t="s">
        <v>68</v>
      </c>
      <c r="C33" s="23">
        <f>C34+C35</f>
        <v>2645.14</v>
      </c>
      <c r="D33" s="23">
        <f>D34+D35</f>
        <v>5624.91</v>
      </c>
      <c r="E33" s="23">
        <f t="shared" ref="E33:G33" si="7">E34+E35</f>
        <v>166027.04</v>
      </c>
      <c r="F33" s="23">
        <f t="shared" si="7"/>
        <v>428898.59</v>
      </c>
      <c r="G33" s="23">
        <f t="shared" si="7"/>
        <v>7999.97</v>
      </c>
      <c r="H33" s="24">
        <f t="shared" si="0"/>
        <v>163381.9</v>
      </c>
      <c r="I33" s="24">
        <f t="shared" si="1"/>
        <v>6176.6825196397931</v>
      </c>
      <c r="J33" s="24">
        <f t="shared" si="2"/>
        <v>160402.13</v>
      </c>
      <c r="K33" s="24">
        <f t="shared" si="3"/>
        <v>2851.6390484469975</v>
      </c>
      <c r="L33" s="40"/>
    </row>
    <row r="34" spans="1:12" ht="25.5">
      <c r="A34" s="9" t="s">
        <v>34</v>
      </c>
      <c r="B34" s="8" t="s">
        <v>69</v>
      </c>
      <c r="C34" s="6">
        <v>2645.14</v>
      </c>
      <c r="D34" s="6">
        <v>4130.84</v>
      </c>
      <c r="E34" s="6">
        <v>166027.04</v>
      </c>
      <c r="F34" s="6">
        <v>428898.59</v>
      </c>
      <c r="G34" s="6">
        <v>7999.97</v>
      </c>
      <c r="H34" s="18">
        <f t="shared" si="0"/>
        <v>163381.9</v>
      </c>
      <c r="I34" s="18">
        <f t="shared" si="1"/>
        <v>6176.6825196397931</v>
      </c>
      <c r="J34" s="18">
        <f t="shared" si="2"/>
        <v>161896.20000000001</v>
      </c>
      <c r="K34" s="18">
        <f t="shared" si="3"/>
        <v>3919.2077156220043</v>
      </c>
      <c r="L34" s="29" t="s">
        <v>109</v>
      </c>
    </row>
    <row r="35" spans="1:12" ht="38.25">
      <c r="A35" s="9" t="s">
        <v>35</v>
      </c>
      <c r="B35" s="8" t="s">
        <v>70</v>
      </c>
      <c r="C35" s="6">
        <v>0</v>
      </c>
      <c r="D35" s="6">
        <v>1494.07</v>
      </c>
      <c r="E35" s="6">
        <v>0</v>
      </c>
      <c r="F35" s="6">
        <v>0</v>
      </c>
      <c r="G35" s="6">
        <v>0</v>
      </c>
      <c r="H35" s="18">
        <f t="shared" si="0"/>
        <v>0</v>
      </c>
      <c r="I35" s="18">
        <v>0</v>
      </c>
      <c r="J35" s="18">
        <f t="shared" si="2"/>
        <v>-1494.07</v>
      </c>
      <c r="K35" s="18">
        <f t="shared" si="3"/>
        <v>-100</v>
      </c>
      <c r="L35" s="29" t="s">
        <v>110</v>
      </c>
    </row>
    <row r="36" spans="1:12" s="7" customFormat="1">
      <c r="A36" s="21" t="s">
        <v>36</v>
      </c>
      <c r="B36" s="25" t="s">
        <v>71</v>
      </c>
      <c r="C36" s="23">
        <f>SUM(C37:C41)</f>
        <v>1840108.57</v>
      </c>
      <c r="D36" s="23">
        <f>SUM(D37:D41)</f>
        <v>1931484.53</v>
      </c>
      <c r="E36" s="23">
        <f t="shared" ref="E36:G36" si="8">SUM(E37:E41)</f>
        <v>2022912.3000000003</v>
      </c>
      <c r="F36" s="23">
        <f t="shared" si="8"/>
        <v>1911131.3500000003</v>
      </c>
      <c r="G36" s="23">
        <f t="shared" si="8"/>
        <v>1873640.14</v>
      </c>
      <c r="H36" s="24">
        <f t="shared" si="0"/>
        <v>182803.73000000021</v>
      </c>
      <c r="I36" s="24">
        <f t="shared" si="1"/>
        <v>9.9343991425462548</v>
      </c>
      <c r="J36" s="24">
        <f t="shared" si="2"/>
        <v>91427.770000000251</v>
      </c>
      <c r="K36" s="24">
        <f t="shared" si="3"/>
        <v>4.7335491731844286</v>
      </c>
      <c r="L36" s="40"/>
    </row>
    <row r="37" spans="1:12">
      <c r="A37" s="9" t="s">
        <v>37</v>
      </c>
      <c r="B37" s="8" t="s">
        <v>72</v>
      </c>
      <c r="C37" s="6">
        <v>694114.75</v>
      </c>
      <c r="D37" s="6">
        <v>675499.55</v>
      </c>
      <c r="E37" s="6">
        <v>709503.05</v>
      </c>
      <c r="F37" s="6">
        <v>714765.18</v>
      </c>
      <c r="G37" s="6">
        <v>700732.57</v>
      </c>
      <c r="H37" s="18">
        <f t="shared" si="0"/>
        <v>15388.300000000047</v>
      </c>
      <c r="I37" s="18">
        <f t="shared" si="1"/>
        <v>2.2169677275983588</v>
      </c>
      <c r="J37" s="18">
        <f t="shared" si="2"/>
        <v>34003.5</v>
      </c>
      <c r="K37" s="18">
        <f t="shared" si="3"/>
        <v>5.0338301483694465</v>
      </c>
      <c r="L37" s="41"/>
    </row>
    <row r="38" spans="1:12">
      <c r="A38" s="9" t="s">
        <v>38</v>
      </c>
      <c r="B38" s="8" t="s">
        <v>73</v>
      </c>
      <c r="C38" s="6">
        <v>982324.96</v>
      </c>
      <c r="D38" s="6">
        <v>1077192.49</v>
      </c>
      <c r="E38" s="6">
        <v>1126972.72</v>
      </c>
      <c r="F38" s="6">
        <v>1020116.54</v>
      </c>
      <c r="G38" s="6">
        <v>1004330.48</v>
      </c>
      <c r="H38" s="18">
        <f t="shared" si="0"/>
        <v>144647.76</v>
      </c>
      <c r="I38" s="18">
        <f t="shared" si="1"/>
        <v>14.725041701068051</v>
      </c>
      <c r="J38" s="18">
        <f t="shared" si="2"/>
        <v>49780.229999999981</v>
      </c>
      <c r="K38" s="18">
        <f t="shared" si="3"/>
        <v>4.6212938227967015</v>
      </c>
      <c r="L38" s="41"/>
    </row>
    <row r="39" spans="1:12">
      <c r="A39" s="9" t="s">
        <v>39</v>
      </c>
      <c r="B39" s="8" t="s">
        <v>74</v>
      </c>
      <c r="C39" s="6">
        <v>104077.81</v>
      </c>
      <c r="D39" s="6">
        <v>124621.7</v>
      </c>
      <c r="E39" s="6">
        <v>126428.12</v>
      </c>
      <c r="F39" s="6">
        <v>116241.22</v>
      </c>
      <c r="G39" s="6">
        <v>108568.68</v>
      </c>
      <c r="H39" s="18">
        <f t="shared" si="0"/>
        <v>22350.309999999998</v>
      </c>
      <c r="I39" s="18">
        <f t="shared" si="1"/>
        <v>21.474615962807064</v>
      </c>
      <c r="J39" s="18">
        <f t="shared" si="2"/>
        <v>1806.4199999999983</v>
      </c>
      <c r="K39" s="18">
        <f t="shared" si="3"/>
        <v>1.4495228359105994</v>
      </c>
      <c r="L39" s="41"/>
    </row>
    <row r="40" spans="1:12" ht="38.25">
      <c r="A40" s="9" t="s">
        <v>40</v>
      </c>
      <c r="B40" s="8" t="s">
        <v>75</v>
      </c>
      <c r="C40" s="6">
        <v>7257.45</v>
      </c>
      <c r="D40" s="6">
        <v>8288.31</v>
      </c>
      <c r="E40" s="6">
        <v>14217.12</v>
      </c>
      <c r="F40" s="6">
        <v>14217.12</v>
      </c>
      <c r="G40" s="6">
        <v>14217.12</v>
      </c>
      <c r="H40" s="18">
        <f t="shared" si="0"/>
        <v>6959.670000000001</v>
      </c>
      <c r="I40" s="18">
        <f t="shared" si="1"/>
        <v>95.896905938036099</v>
      </c>
      <c r="J40" s="18">
        <f t="shared" si="2"/>
        <v>5928.8100000000013</v>
      </c>
      <c r="K40" s="18">
        <f t="shared" si="3"/>
        <v>71.532194138491462</v>
      </c>
      <c r="L40" s="29" t="s">
        <v>112</v>
      </c>
    </row>
    <row r="41" spans="1:12">
      <c r="A41" s="9" t="s">
        <v>41</v>
      </c>
      <c r="B41" s="8" t="s">
        <v>76</v>
      </c>
      <c r="C41" s="6">
        <v>52333.599999999999</v>
      </c>
      <c r="D41" s="6">
        <v>45882.48</v>
      </c>
      <c r="E41" s="6">
        <v>45791.29</v>
      </c>
      <c r="F41" s="6">
        <v>45791.29</v>
      </c>
      <c r="G41" s="6">
        <v>45791.29</v>
      </c>
      <c r="H41" s="18">
        <f t="shared" si="0"/>
        <v>-6542.3099999999977</v>
      </c>
      <c r="I41" s="18">
        <f t="shared" si="1"/>
        <v>-12.501165599156181</v>
      </c>
      <c r="J41" s="18">
        <f t="shared" si="2"/>
        <v>-91.190000000002328</v>
      </c>
      <c r="K41" s="18">
        <f t="shared" si="3"/>
        <v>-0.19874688552144448</v>
      </c>
      <c r="L41" s="41"/>
    </row>
    <row r="42" spans="1:12" s="7" customFormat="1">
      <c r="A42" s="21" t="s">
        <v>42</v>
      </c>
      <c r="B42" s="25" t="s">
        <v>77</v>
      </c>
      <c r="C42" s="23">
        <f>SUM(C43:C44)</f>
        <v>700744.33</v>
      </c>
      <c r="D42" s="23">
        <f>SUM(D43:D44)</f>
        <v>106665.45</v>
      </c>
      <c r="E42" s="23">
        <f t="shared" ref="E42:G42" si="9">SUM(E43:E44)</f>
        <v>102176.61</v>
      </c>
      <c r="F42" s="23">
        <f t="shared" si="9"/>
        <v>93790.06</v>
      </c>
      <c r="G42" s="23">
        <f t="shared" si="9"/>
        <v>91696.79</v>
      </c>
      <c r="H42" s="24">
        <f t="shared" si="0"/>
        <v>-598567.72</v>
      </c>
      <c r="I42" s="24">
        <f t="shared" si="1"/>
        <v>-85.418845986238665</v>
      </c>
      <c r="J42" s="24">
        <f t="shared" si="2"/>
        <v>-4488.8399999999965</v>
      </c>
      <c r="K42" s="24">
        <f t="shared" si="3"/>
        <v>-4.2083355013268147</v>
      </c>
      <c r="L42" s="40"/>
    </row>
    <row r="43" spans="1:12">
      <c r="A43" s="9" t="s">
        <v>43</v>
      </c>
      <c r="B43" s="8" t="s">
        <v>78</v>
      </c>
      <c r="C43" s="6">
        <v>693989.72</v>
      </c>
      <c r="D43" s="6">
        <v>101545.3</v>
      </c>
      <c r="E43" s="6">
        <v>97018.69</v>
      </c>
      <c r="F43" s="6">
        <v>88632.14</v>
      </c>
      <c r="G43" s="6">
        <v>86538.87</v>
      </c>
      <c r="H43" s="18">
        <f t="shared" si="0"/>
        <v>-596971.03</v>
      </c>
      <c r="I43" s="18">
        <f t="shared" si="1"/>
        <v>-86.02015459249165</v>
      </c>
      <c r="J43" s="18">
        <f t="shared" si="2"/>
        <v>-4526.6100000000006</v>
      </c>
      <c r="K43" s="18">
        <f t="shared" si="3"/>
        <v>-4.4577247789902685</v>
      </c>
      <c r="L43" s="41"/>
    </row>
    <row r="44" spans="1:12" ht="31.5">
      <c r="A44" s="9" t="s">
        <v>44</v>
      </c>
      <c r="B44" s="8" t="s">
        <v>79</v>
      </c>
      <c r="C44" s="6">
        <v>6754.61</v>
      </c>
      <c r="D44" s="6">
        <v>5120.1499999999996</v>
      </c>
      <c r="E44" s="6">
        <v>5157.92</v>
      </c>
      <c r="F44" s="6">
        <v>5157.92</v>
      </c>
      <c r="G44" s="6">
        <v>5157.92</v>
      </c>
      <c r="H44" s="18">
        <f t="shared" si="0"/>
        <v>-1596.6899999999996</v>
      </c>
      <c r="I44" s="18">
        <f t="shared" si="1"/>
        <v>-23.638522431346885</v>
      </c>
      <c r="J44" s="18">
        <f t="shared" si="2"/>
        <v>37.770000000000437</v>
      </c>
      <c r="K44" s="18">
        <f t="shared" si="3"/>
        <v>0.73767370096580009</v>
      </c>
      <c r="L44" s="41"/>
    </row>
    <row r="45" spans="1:12" s="7" customFormat="1">
      <c r="A45" s="21" t="s">
        <v>45</v>
      </c>
      <c r="B45" s="25" t="s">
        <v>80</v>
      </c>
      <c r="C45" s="23">
        <f>SUM(C46:C48)</f>
        <v>1632172.51</v>
      </c>
      <c r="D45" s="23">
        <f>SUM(D46:D48)</f>
        <v>1738356.9</v>
      </c>
      <c r="E45" s="23">
        <f t="shared" ref="E45:G45" si="10">SUM(E46:E48)</f>
        <v>1720590.17</v>
      </c>
      <c r="F45" s="23">
        <f t="shared" si="10"/>
        <v>1784299.75</v>
      </c>
      <c r="G45" s="23">
        <f t="shared" si="10"/>
        <v>1801875.2199999997</v>
      </c>
      <c r="H45" s="24">
        <f t="shared" si="0"/>
        <v>88417.659999999916</v>
      </c>
      <c r="I45" s="24">
        <f t="shared" si="1"/>
        <v>5.4171761537632932</v>
      </c>
      <c r="J45" s="24">
        <f t="shared" si="2"/>
        <v>-17766.729999999981</v>
      </c>
      <c r="K45" s="24">
        <f t="shared" si="3"/>
        <v>-1.0220415612006946</v>
      </c>
      <c r="L45" s="40"/>
    </row>
    <row r="46" spans="1:12">
      <c r="A46" s="9" t="s">
        <v>46</v>
      </c>
      <c r="B46" s="8" t="s">
        <v>81</v>
      </c>
      <c r="C46" s="6">
        <v>616993.37</v>
      </c>
      <c r="D46" s="6">
        <v>638066.13</v>
      </c>
      <c r="E46" s="6">
        <v>628118.36</v>
      </c>
      <c r="F46" s="6">
        <v>635887.85</v>
      </c>
      <c r="G46" s="6">
        <v>594219.84</v>
      </c>
      <c r="H46" s="18">
        <f t="shared" si="0"/>
        <v>11124.989999999991</v>
      </c>
      <c r="I46" s="18">
        <f t="shared" si="1"/>
        <v>1.8030971710441435</v>
      </c>
      <c r="J46" s="18">
        <f t="shared" si="2"/>
        <v>-9947.7700000000186</v>
      </c>
      <c r="K46" s="18">
        <f t="shared" si="3"/>
        <v>-1.5590500000368337</v>
      </c>
      <c r="L46" s="41"/>
    </row>
    <row r="47" spans="1:12">
      <c r="A47" s="9" t="s">
        <v>47</v>
      </c>
      <c r="B47" s="8" t="s">
        <v>82</v>
      </c>
      <c r="C47" s="6">
        <v>958552.59</v>
      </c>
      <c r="D47" s="6">
        <v>1050386.27</v>
      </c>
      <c r="E47" s="6">
        <v>1041650.08</v>
      </c>
      <c r="F47" s="6">
        <v>1097585.8</v>
      </c>
      <c r="G47" s="6">
        <v>1156829.21</v>
      </c>
      <c r="H47" s="18">
        <f t="shared" si="0"/>
        <v>83097.489999999991</v>
      </c>
      <c r="I47" s="18">
        <f t="shared" si="1"/>
        <v>8.6690590445329718</v>
      </c>
      <c r="J47" s="18">
        <f t="shared" si="2"/>
        <v>-8736.1900000000605</v>
      </c>
      <c r="K47" s="18">
        <f t="shared" si="3"/>
        <v>-0.83171212814882267</v>
      </c>
      <c r="L47" s="41"/>
    </row>
    <row r="48" spans="1:12">
      <c r="A48" s="9" t="s">
        <v>48</v>
      </c>
      <c r="B48" s="8" t="s">
        <v>83</v>
      </c>
      <c r="C48" s="6">
        <v>56626.55</v>
      </c>
      <c r="D48" s="6">
        <v>49904.5</v>
      </c>
      <c r="E48" s="6">
        <v>50821.73</v>
      </c>
      <c r="F48" s="6">
        <v>50826.1</v>
      </c>
      <c r="G48" s="6">
        <v>50826.17</v>
      </c>
      <c r="H48" s="18">
        <f t="shared" si="0"/>
        <v>-5804.82</v>
      </c>
      <c r="I48" s="18">
        <f t="shared" si="1"/>
        <v>-10.251057145455619</v>
      </c>
      <c r="J48" s="18">
        <f t="shared" si="2"/>
        <v>917.2300000000032</v>
      </c>
      <c r="K48" s="18">
        <f t="shared" si="3"/>
        <v>1.8379705237002781</v>
      </c>
      <c r="L48" s="41"/>
    </row>
    <row r="49" spans="1:12" s="7" customFormat="1">
      <c r="A49" s="21" t="s">
        <v>49</v>
      </c>
      <c r="B49" s="25" t="s">
        <v>84</v>
      </c>
      <c r="C49" s="23">
        <f>SUM(C50:C53)</f>
        <v>142446.15000000002</v>
      </c>
      <c r="D49" s="23">
        <f>SUM(D50:D53)</f>
        <v>201723.63</v>
      </c>
      <c r="E49" s="23">
        <f t="shared" ref="E49:G49" si="11">SUM(E50:E53)</f>
        <v>133759.76</v>
      </c>
      <c r="F49" s="23">
        <f t="shared" si="11"/>
        <v>105631.76</v>
      </c>
      <c r="G49" s="23">
        <f t="shared" si="11"/>
        <v>101150.18999999999</v>
      </c>
      <c r="H49" s="24">
        <f t="shared" si="0"/>
        <v>-8686.390000000014</v>
      </c>
      <c r="I49" s="24">
        <f t="shared" si="1"/>
        <v>-6.0980166891137486</v>
      </c>
      <c r="J49" s="24">
        <f t="shared" si="2"/>
        <v>-67963.87</v>
      </c>
      <c r="K49" s="24">
        <f t="shared" si="3"/>
        <v>-33.691575944771571</v>
      </c>
      <c r="L49" s="40"/>
    </row>
    <row r="50" spans="1:12">
      <c r="A50" s="9" t="s">
        <v>50</v>
      </c>
      <c r="B50" s="8" t="s">
        <v>85</v>
      </c>
      <c r="C50" s="6">
        <v>83411.72</v>
      </c>
      <c r="D50" s="6">
        <v>88392.52</v>
      </c>
      <c r="E50" s="6">
        <v>96922.36</v>
      </c>
      <c r="F50" s="6">
        <v>96800.36</v>
      </c>
      <c r="G50" s="6">
        <v>92318.79</v>
      </c>
      <c r="H50" s="18">
        <f t="shared" si="0"/>
        <v>13510.64</v>
      </c>
      <c r="I50" s="18">
        <f t="shared" si="1"/>
        <v>16.197531953543205</v>
      </c>
      <c r="J50" s="18">
        <f t="shared" si="2"/>
        <v>8529.8399999999965</v>
      </c>
      <c r="K50" s="18">
        <f t="shared" si="3"/>
        <v>9.6499568062998975</v>
      </c>
      <c r="L50" s="41"/>
    </row>
    <row r="51" spans="1:12" ht="38.25">
      <c r="A51" s="9" t="s">
        <v>51</v>
      </c>
      <c r="B51" s="8" t="s">
        <v>86</v>
      </c>
      <c r="C51" s="6">
        <v>2310.2399999999998</v>
      </c>
      <c r="D51" s="6">
        <v>109550.64</v>
      </c>
      <c r="E51" s="6">
        <v>33006</v>
      </c>
      <c r="F51" s="6">
        <v>5000</v>
      </c>
      <c r="G51" s="6">
        <v>5000</v>
      </c>
      <c r="H51" s="18">
        <f t="shared" si="0"/>
        <v>30695.760000000002</v>
      </c>
      <c r="I51" s="18">
        <f t="shared" si="1"/>
        <v>1328.6827342613756</v>
      </c>
      <c r="J51" s="18">
        <f t="shared" si="2"/>
        <v>-76544.639999999999</v>
      </c>
      <c r="K51" s="18">
        <f t="shared" si="3"/>
        <v>-69.871467660983086</v>
      </c>
      <c r="L51" s="29" t="s">
        <v>117</v>
      </c>
    </row>
    <row r="52" spans="1:12">
      <c r="A52" s="9" t="s">
        <v>52</v>
      </c>
      <c r="B52" s="8" t="s">
        <v>87</v>
      </c>
      <c r="C52" s="6">
        <v>52288.15</v>
      </c>
      <c r="D52" s="6">
        <v>0</v>
      </c>
      <c r="E52" s="5">
        <v>0</v>
      </c>
      <c r="F52" s="5">
        <v>0</v>
      </c>
      <c r="G52" s="5">
        <v>0</v>
      </c>
      <c r="H52" s="18">
        <f t="shared" si="0"/>
        <v>-52288.15</v>
      </c>
      <c r="I52" s="18">
        <f t="shared" si="1"/>
        <v>-100</v>
      </c>
      <c r="J52" s="18">
        <f t="shared" si="2"/>
        <v>0</v>
      </c>
      <c r="K52" s="18">
        <v>0</v>
      </c>
      <c r="L52" s="41"/>
    </row>
    <row r="53" spans="1:12" ht="31.5">
      <c r="A53" s="9" t="s">
        <v>53</v>
      </c>
      <c r="B53" s="8" t="s">
        <v>88</v>
      </c>
      <c r="C53" s="6">
        <v>4436.04</v>
      </c>
      <c r="D53" s="6">
        <v>3780.47</v>
      </c>
      <c r="E53" s="6">
        <v>3831.4</v>
      </c>
      <c r="F53" s="6">
        <v>3831.4</v>
      </c>
      <c r="G53" s="6">
        <v>3831.4</v>
      </c>
      <c r="H53" s="18">
        <f t="shared" si="0"/>
        <v>-604.63999999999987</v>
      </c>
      <c r="I53" s="18">
        <f t="shared" si="1"/>
        <v>-13.630174660282592</v>
      </c>
      <c r="J53" s="18">
        <f t="shared" si="2"/>
        <v>50.930000000000291</v>
      </c>
      <c r="K53" s="18">
        <f t="shared" si="3"/>
        <v>1.3471869899774447</v>
      </c>
      <c r="L53" s="41"/>
    </row>
    <row r="54" spans="1:12" s="7" customFormat="1" ht="31.5">
      <c r="A54" s="21" t="s">
        <v>54</v>
      </c>
      <c r="B54" s="25" t="s">
        <v>89</v>
      </c>
      <c r="C54" s="23">
        <f>C55</f>
        <v>36016.519999999997</v>
      </c>
      <c r="D54" s="23">
        <f>D55</f>
        <v>22400.53</v>
      </c>
      <c r="E54" s="23">
        <f t="shared" ref="E54:G54" si="12">E55</f>
        <v>90000</v>
      </c>
      <c r="F54" s="23">
        <f t="shared" si="12"/>
        <v>90000</v>
      </c>
      <c r="G54" s="23">
        <f t="shared" si="12"/>
        <v>90000</v>
      </c>
      <c r="H54" s="24">
        <f t="shared" si="0"/>
        <v>53983.48</v>
      </c>
      <c r="I54" s="24">
        <f t="shared" si="1"/>
        <v>149.88533039838384</v>
      </c>
      <c r="J54" s="24">
        <f t="shared" si="2"/>
        <v>67599.47</v>
      </c>
      <c r="K54" s="24">
        <f t="shared" si="3"/>
        <v>301.77620797365068</v>
      </c>
      <c r="L54" s="40"/>
    </row>
    <row r="55" spans="1:12" ht="76.5">
      <c r="A55" s="17" t="s">
        <v>55</v>
      </c>
      <c r="B55" s="28" t="s">
        <v>99</v>
      </c>
      <c r="C55" s="6">
        <v>36016.519999999997</v>
      </c>
      <c r="D55" s="6">
        <v>22400.53</v>
      </c>
      <c r="E55" s="6">
        <v>90000</v>
      </c>
      <c r="F55" s="6">
        <v>90000</v>
      </c>
      <c r="G55" s="6">
        <v>90000</v>
      </c>
      <c r="H55" s="18">
        <f t="shared" si="0"/>
        <v>53983.48</v>
      </c>
      <c r="I55" s="18">
        <f t="shared" si="1"/>
        <v>149.88533039838384</v>
      </c>
      <c r="J55" s="18">
        <f t="shared" si="2"/>
        <v>67599.47</v>
      </c>
      <c r="K55" s="18">
        <f t="shared" si="3"/>
        <v>301.77620797365068</v>
      </c>
      <c r="L55" s="29" t="s">
        <v>113</v>
      </c>
    </row>
    <row r="56" spans="1:12" s="7" customFormat="1">
      <c r="A56" s="27"/>
      <c r="B56" s="26" t="s">
        <v>105</v>
      </c>
      <c r="C56" s="23">
        <f>C10+C19+C22+C28+C33+C36+C42+C45+C49+C54</f>
        <v>5648103.8799999999</v>
      </c>
      <c r="D56" s="23">
        <f t="shared" ref="D56:G56" si="13">D10+D19+D22+D28+D33+D36+D42+D45+D49+D54</f>
        <v>6122873.6900000013</v>
      </c>
      <c r="E56" s="23">
        <f t="shared" si="13"/>
        <v>5890138.2699999996</v>
      </c>
      <c r="F56" s="23">
        <f t="shared" si="13"/>
        <v>5679945.3300000001</v>
      </c>
      <c r="G56" s="23">
        <f t="shared" si="13"/>
        <v>5074840.9799999995</v>
      </c>
      <c r="H56" s="24"/>
      <c r="I56" s="24"/>
      <c r="J56" s="24"/>
      <c r="K56" s="24"/>
      <c r="L56" s="40"/>
    </row>
    <row r="57" spans="1:12">
      <c r="A57" s="48" t="s">
        <v>102</v>
      </c>
      <c r="B57" s="49"/>
      <c r="C57" s="6"/>
      <c r="D57" s="6"/>
      <c r="E57" s="5"/>
      <c r="F57" s="18">
        <v>51000</v>
      </c>
      <c r="G57" s="18">
        <v>101000</v>
      </c>
      <c r="H57" s="18">
        <f t="shared" si="0"/>
        <v>0</v>
      </c>
      <c r="I57" s="18">
        <v>0</v>
      </c>
      <c r="J57" s="18">
        <f t="shared" si="2"/>
        <v>0</v>
      </c>
      <c r="K57" s="18">
        <v>0</v>
      </c>
      <c r="L57" s="41"/>
    </row>
    <row r="58" spans="1:12" s="7" customFormat="1">
      <c r="A58" s="21"/>
      <c r="B58" s="26" t="s">
        <v>0</v>
      </c>
      <c r="C58" s="23">
        <f>C56+C57</f>
        <v>5648103.8799999999</v>
      </c>
      <c r="D58" s="23">
        <f t="shared" ref="D58:G58" si="14">D56+D57</f>
        <v>6122873.6900000013</v>
      </c>
      <c r="E58" s="23">
        <f t="shared" si="14"/>
        <v>5890138.2699999996</v>
      </c>
      <c r="F58" s="23">
        <f t="shared" si="14"/>
        <v>5730945.3300000001</v>
      </c>
      <c r="G58" s="23">
        <f t="shared" si="14"/>
        <v>5175840.9799999995</v>
      </c>
      <c r="H58" s="24">
        <f t="shared" si="0"/>
        <v>242034.38999999966</v>
      </c>
      <c r="I58" s="24">
        <f t="shared" si="1"/>
        <v>4.2852326221733676</v>
      </c>
      <c r="J58" s="24">
        <f t="shared" si="2"/>
        <v>-232735.42000000179</v>
      </c>
      <c r="K58" s="24">
        <f t="shared" si="3"/>
        <v>-3.8010815147160457</v>
      </c>
      <c r="L58" s="40"/>
    </row>
    <row r="59" spans="1:12">
      <c r="B59" s="4"/>
      <c r="C59" s="4"/>
    </row>
    <row r="60" spans="1:12" ht="41.45" customHeight="1">
      <c r="A60" s="42" t="s">
        <v>106</v>
      </c>
      <c r="B60" s="42"/>
      <c r="C60" s="42"/>
      <c r="D60" s="42"/>
      <c r="E60" s="42"/>
      <c r="F60" s="42"/>
      <c r="G60" s="42"/>
      <c r="H60" s="42"/>
      <c r="I60" s="42"/>
      <c r="J60" s="42"/>
    </row>
  </sheetData>
  <autoFilter ref="A9:K58" xr:uid="{00000000-0009-0000-0000-000000000000}"/>
  <mergeCells count="15">
    <mergeCell ref="A1:L1"/>
    <mergeCell ref="A4:L4"/>
    <mergeCell ref="A60:J60"/>
    <mergeCell ref="L7:L8"/>
    <mergeCell ref="E6:G6"/>
    <mergeCell ref="A57:B57"/>
    <mergeCell ref="G7:G8"/>
    <mergeCell ref="A7:A8"/>
    <mergeCell ref="E7:E8"/>
    <mergeCell ref="F7:F8"/>
    <mergeCell ref="D7:D8"/>
    <mergeCell ref="C7:C8"/>
    <mergeCell ref="J7:K7"/>
    <mergeCell ref="H7:I7"/>
    <mergeCell ref="B7:B8"/>
  </mergeCells>
  <pageMargins left="0.39370078740157499" right="0.39370078740157499" top="0.59055118110236204" bottom="0.59055118110236204" header="0.499999992490753" footer="0.499999992490753"/>
  <pageSetup paperSize="9" fitToHeight="0" orientation="landscape" r:id="rId1"/>
  <headerFooter alignWithMargins="0">
    <oddFooter>&amp;CСтраница &amp;P из 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opLeftCell="A43" workbookViewId="0">
      <selection activeCell="A58" sqref="A58:XFD58"/>
    </sheetView>
  </sheetViews>
  <sheetFormatPr defaultColWidth="9.140625" defaultRowHeight="15.75"/>
  <cols>
    <col min="1" max="1" width="6.140625" style="2" bestFit="1" customWidth="1"/>
    <col min="2" max="2" width="51.28515625" style="2" bestFit="1" customWidth="1"/>
    <col min="3" max="3" width="15.42578125" style="2" bestFit="1" customWidth="1"/>
    <col min="4" max="4" width="16.85546875" style="2" bestFit="1" customWidth="1"/>
    <col min="5" max="7" width="14.7109375" style="2" bestFit="1" customWidth="1"/>
    <col min="8" max="8" width="13.140625" style="32" bestFit="1" customWidth="1"/>
    <col min="9" max="9" width="11" style="2" bestFit="1" customWidth="1"/>
    <col min="10" max="10" width="13.140625" style="32" bestFit="1" customWidth="1"/>
    <col min="11" max="11" width="9.7109375" style="2" bestFit="1" customWidth="1"/>
    <col min="12" max="12" width="55.28515625" style="35" customWidth="1"/>
    <col min="13" max="226" width="9.140625" style="2" customWidth="1"/>
    <col min="227" max="16384" width="9.140625" style="2"/>
  </cols>
  <sheetData>
    <row r="1" spans="1:12">
      <c r="B1" s="3"/>
      <c r="C1" s="3"/>
    </row>
    <row r="2" spans="1:12">
      <c r="B2" s="43" t="s">
        <v>103</v>
      </c>
      <c r="C2" s="44"/>
      <c r="D2" s="44"/>
      <c r="E2" s="44"/>
      <c r="F2" s="44"/>
      <c r="G2" s="44"/>
      <c r="H2" s="44"/>
      <c r="I2" s="44"/>
      <c r="J2" s="44"/>
      <c r="K2" s="44"/>
    </row>
    <row r="3" spans="1:12">
      <c r="B3" s="1"/>
      <c r="C3" s="1"/>
    </row>
    <row r="4" spans="1:12" s="35" customFormat="1">
      <c r="B4" s="36"/>
      <c r="C4" s="36"/>
      <c r="E4" s="47"/>
      <c r="F4" s="47"/>
      <c r="G4" s="47"/>
      <c r="H4" s="37"/>
      <c r="I4" s="38"/>
      <c r="J4" s="37"/>
    </row>
    <row r="5" spans="1:12" ht="31.9" customHeight="1">
      <c r="A5" s="52" t="s">
        <v>1</v>
      </c>
      <c r="B5" s="57" t="s">
        <v>2</v>
      </c>
      <c r="C5" s="50" t="s">
        <v>90</v>
      </c>
      <c r="D5" s="50" t="s">
        <v>91</v>
      </c>
      <c r="E5" s="50" t="s">
        <v>92</v>
      </c>
      <c r="F5" s="50" t="s">
        <v>93</v>
      </c>
      <c r="G5" s="50" t="s">
        <v>94</v>
      </c>
      <c r="H5" s="54" t="s">
        <v>124</v>
      </c>
      <c r="I5" s="56"/>
      <c r="J5" s="54" t="s">
        <v>125</v>
      </c>
      <c r="K5" s="56"/>
      <c r="L5" s="45" t="s">
        <v>104</v>
      </c>
    </row>
    <row r="6" spans="1:12" ht="15" customHeight="1">
      <c r="A6" s="53"/>
      <c r="B6" s="58"/>
      <c r="C6" s="51"/>
      <c r="D6" s="51"/>
      <c r="E6" s="51"/>
      <c r="F6" s="51"/>
      <c r="G6" s="51"/>
      <c r="H6" s="33" t="s">
        <v>95</v>
      </c>
      <c r="I6" s="13" t="s">
        <v>96</v>
      </c>
      <c r="J6" s="33" t="s">
        <v>95</v>
      </c>
      <c r="K6" s="13" t="s">
        <v>96</v>
      </c>
      <c r="L6" s="46"/>
    </row>
    <row r="7" spans="1:12" s="11" customFormat="1" ht="12">
      <c r="A7" s="10">
        <v>1</v>
      </c>
      <c r="B7" s="10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34">
        <v>8</v>
      </c>
      <c r="I7" s="12">
        <v>9</v>
      </c>
      <c r="J7" s="34">
        <v>10</v>
      </c>
      <c r="K7" s="12">
        <v>11</v>
      </c>
      <c r="L7" s="39">
        <v>12</v>
      </c>
    </row>
    <row r="8" spans="1:12" s="7" customFormat="1">
      <c r="A8" s="21" t="s">
        <v>4</v>
      </c>
      <c r="B8" s="22" t="s">
        <v>3</v>
      </c>
      <c r="C8" s="23">
        <f>SUM(C9:C16)</f>
        <v>397310.91000000003</v>
      </c>
      <c r="D8" s="23">
        <f>SUM(D9:D16)</f>
        <v>370931.53</v>
      </c>
      <c r="E8" s="23">
        <f>SUM(E9:E16)</f>
        <v>417086.13</v>
      </c>
      <c r="F8" s="23">
        <f>SUM(F9:F16)</f>
        <v>408354.82999999996</v>
      </c>
      <c r="G8" s="23">
        <f>SUM(G9:G16)</f>
        <v>408354.82999999996</v>
      </c>
      <c r="H8" s="24">
        <f>E8-C8</f>
        <v>19775.219999999972</v>
      </c>
      <c r="I8" s="24">
        <f>(E8/C8*100)-100</f>
        <v>4.9772657891523693</v>
      </c>
      <c r="J8" s="24">
        <f>E8-D8</f>
        <v>46154.599999999977</v>
      </c>
      <c r="K8" s="24">
        <f>(E8/D8*100)-100</f>
        <v>12.442889392551763</v>
      </c>
      <c r="L8" s="40"/>
    </row>
    <row r="9" spans="1:12" ht="47.25">
      <c r="A9" s="9" t="s">
        <v>5</v>
      </c>
      <c r="B9" s="8" t="s">
        <v>13</v>
      </c>
      <c r="C9" s="6">
        <v>2032.4</v>
      </c>
      <c r="D9" s="6">
        <v>2350.63</v>
      </c>
      <c r="E9" s="6">
        <v>2280.37</v>
      </c>
      <c r="F9" s="6">
        <v>2280.37</v>
      </c>
      <c r="G9" s="6">
        <v>2280.37</v>
      </c>
      <c r="H9" s="18">
        <f t="shared" ref="H9:H56" si="0">E9-C9</f>
        <v>247.9699999999998</v>
      </c>
      <c r="I9" s="18">
        <f t="shared" ref="I9:I56" si="1">(E9/C9*100)-100</f>
        <v>12.200846290100358</v>
      </c>
      <c r="J9" s="18">
        <f t="shared" ref="J9:J56" si="2">E9-D9</f>
        <v>-70.260000000000218</v>
      </c>
      <c r="K9" s="18">
        <f t="shared" ref="K9:K56" si="3">(E9/D9*100)-100</f>
        <v>-2.9889859314311593</v>
      </c>
      <c r="L9" s="41"/>
    </row>
    <row r="10" spans="1:12" ht="63">
      <c r="A10" s="9" t="s">
        <v>6</v>
      </c>
      <c r="B10" s="8" t="s">
        <v>14</v>
      </c>
      <c r="C10" s="6">
        <v>21162.82</v>
      </c>
      <c r="D10" s="6">
        <v>13422.69</v>
      </c>
      <c r="E10" s="6">
        <v>12434.44</v>
      </c>
      <c r="F10" s="6">
        <v>4509.03</v>
      </c>
      <c r="G10" s="6">
        <v>4509.03</v>
      </c>
      <c r="H10" s="18">
        <f t="shared" si="0"/>
        <v>-8728.3799999999992</v>
      </c>
      <c r="I10" s="18">
        <f t="shared" si="1"/>
        <v>-41.243936299604677</v>
      </c>
      <c r="J10" s="18">
        <f t="shared" si="2"/>
        <v>-988.25</v>
      </c>
      <c r="K10" s="18">
        <f t="shared" si="3"/>
        <v>-7.3625331435055159</v>
      </c>
      <c r="L10" s="41"/>
    </row>
    <row r="11" spans="1:12" ht="63">
      <c r="A11" s="9" t="s">
        <v>7</v>
      </c>
      <c r="B11" s="8" t="s">
        <v>15</v>
      </c>
      <c r="C11" s="6">
        <v>114735.91</v>
      </c>
      <c r="D11" s="6">
        <v>101326.51</v>
      </c>
      <c r="E11" s="6">
        <v>102344.27</v>
      </c>
      <c r="F11" s="6">
        <v>102344.27</v>
      </c>
      <c r="G11" s="6">
        <v>102344.27</v>
      </c>
      <c r="H11" s="18">
        <f t="shared" si="0"/>
        <v>-12391.64</v>
      </c>
      <c r="I11" s="18">
        <f t="shared" si="1"/>
        <v>-10.800140949768917</v>
      </c>
      <c r="J11" s="18">
        <f t="shared" si="2"/>
        <v>1017.7600000000093</v>
      </c>
      <c r="K11" s="18">
        <f t="shared" si="3"/>
        <v>1.0044360552830653</v>
      </c>
      <c r="L11" s="41"/>
    </row>
    <row r="12" spans="1:12" ht="51">
      <c r="A12" s="9" t="s">
        <v>8</v>
      </c>
      <c r="B12" s="8" t="s">
        <v>16</v>
      </c>
      <c r="C12" s="6">
        <v>0</v>
      </c>
      <c r="D12" s="6">
        <v>66.650000000000006</v>
      </c>
      <c r="E12" s="6">
        <v>516.58000000000004</v>
      </c>
      <c r="F12" s="6">
        <v>29.19</v>
      </c>
      <c r="G12" s="6">
        <v>29.19</v>
      </c>
      <c r="H12" s="18">
        <f t="shared" si="0"/>
        <v>516.58000000000004</v>
      </c>
      <c r="I12" s="18">
        <v>0</v>
      </c>
      <c r="J12" s="18">
        <f t="shared" si="2"/>
        <v>449.93000000000006</v>
      </c>
      <c r="K12" s="18">
        <f t="shared" si="3"/>
        <v>675.06376594148537</v>
      </c>
      <c r="L12" s="29" t="s">
        <v>112</v>
      </c>
    </row>
    <row r="13" spans="1:12" ht="47.25">
      <c r="A13" s="9" t="s">
        <v>9</v>
      </c>
      <c r="B13" s="8" t="s">
        <v>17</v>
      </c>
      <c r="C13" s="6">
        <v>41403.72</v>
      </c>
      <c r="D13" s="6">
        <v>35524.06</v>
      </c>
      <c r="E13" s="6">
        <v>35442.230000000003</v>
      </c>
      <c r="F13" s="6">
        <v>35442.230000000003</v>
      </c>
      <c r="G13" s="6">
        <v>35442.230000000003</v>
      </c>
      <c r="H13" s="18">
        <f t="shared" si="0"/>
        <v>-5961.489999999998</v>
      </c>
      <c r="I13" s="18">
        <f t="shared" si="1"/>
        <v>-14.398440526600027</v>
      </c>
      <c r="J13" s="18">
        <f t="shared" si="2"/>
        <v>-81.82999999999447</v>
      </c>
      <c r="K13" s="18">
        <f t="shared" si="3"/>
        <v>-0.2303509227267142</v>
      </c>
      <c r="L13" s="41"/>
    </row>
    <row r="14" spans="1:12" ht="38.25">
      <c r="A14" s="9" t="s">
        <v>10</v>
      </c>
      <c r="B14" s="8" t="s">
        <v>18</v>
      </c>
      <c r="C14" s="6">
        <v>1499.82</v>
      </c>
      <c r="D14" s="6">
        <v>9957.64</v>
      </c>
      <c r="E14" s="6">
        <v>0</v>
      </c>
      <c r="F14" s="6">
        <v>0</v>
      </c>
      <c r="G14" s="6">
        <v>0</v>
      </c>
      <c r="H14" s="18">
        <f t="shared" si="0"/>
        <v>-1499.82</v>
      </c>
      <c r="I14" s="18">
        <f t="shared" si="1"/>
        <v>-100</v>
      </c>
      <c r="J14" s="18">
        <f t="shared" si="2"/>
        <v>-9957.64</v>
      </c>
      <c r="K14" s="18">
        <f t="shared" si="3"/>
        <v>-100</v>
      </c>
      <c r="L14" s="29" t="s">
        <v>108</v>
      </c>
    </row>
    <row r="15" spans="1:12" ht="25.5">
      <c r="A15" s="9" t="s">
        <v>11</v>
      </c>
      <c r="B15" s="8" t="s">
        <v>19</v>
      </c>
      <c r="C15" s="6">
        <v>0</v>
      </c>
      <c r="D15" s="6">
        <v>3707.51</v>
      </c>
      <c r="E15" s="6">
        <v>9000</v>
      </c>
      <c r="F15" s="6">
        <v>9000</v>
      </c>
      <c r="G15" s="6">
        <v>9000</v>
      </c>
      <c r="H15" s="18">
        <f t="shared" si="0"/>
        <v>9000</v>
      </c>
      <c r="I15" s="18">
        <v>0</v>
      </c>
      <c r="J15" s="18">
        <f t="shared" si="2"/>
        <v>5292.49</v>
      </c>
      <c r="K15" s="18">
        <f t="shared" si="3"/>
        <v>142.7505252851644</v>
      </c>
      <c r="L15" s="29" t="s">
        <v>107</v>
      </c>
    </row>
    <row r="16" spans="1:12" ht="127.5">
      <c r="A16" s="9" t="s">
        <v>12</v>
      </c>
      <c r="B16" s="8" t="s">
        <v>20</v>
      </c>
      <c r="C16" s="6">
        <v>216476.24</v>
      </c>
      <c r="D16" s="6">
        <v>204575.84</v>
      </c>
      <c r="E16" s="6">
        <v>255068.24</v>
      </c>
      <c r="F16" s="6">
        <v>254749.74</v>
      </c>
      <c r="G16" s="6">
        <v>254749.74</v>
      </c>
      <c r="H16" s="18">
        <f t="shared" si="0"/>
        <v>38592</v>
      </c>
      <c r="I16" s="18">
        <f t="shared" si="1"/>
        <v>17.827360637823347</v>
      </c>
      <c r="J16" s="18">
        <f t="shared" si="2"/>
        <v>50492.399999999994</v>
      </c>
      <c r="K16" s="18">
        <f t="shared" si="3"/>
        <v>24.68150686806419</v>
      </c>
      <c r="L16" s="29" t="s">
        <v>123</v>
      </c>
    </row>
    <row r="17" spans="1:12" s="7" customFormat="1" ht="31.5">
      <c r="A17" s="21" t="s">
        <v>21</v>
      </c>
      <c r="B17" s="25" t="s">
        <v>56</v>
      </c>
      <c r="C17" s="23">
        <f>SUM(C18:C19)</f>
        <v>28261.85</v>
      </c>
      <c r="D17" s="23">
        <f t="shared" ref="D17:G17" si="4">SUM(D18:D19)</f>
        <v>36872.990000000005</v>
      </c>
      <c r="E17" s="23">
        <f t="shared" si="4"/>
        <v>28902.12</v>
      </c>
      <c r="F17" s="23">
        <f t="shared" si="4"/>
        <v>27902.12</v>
      </c>
      <c r="G17" s="23">
        <f t="shared" si="4"/>
        <v>27902.12</v>
      </c>
      <c r="H17" s="24">
        <f t="shared" si="0"/>
        <v>640.27000000000044</v>
      </c>
      <c r="I17" s="24">
        <f t="shared" si="1"/>
        <v>2.2654921740791849</v>
      </c>
      <c r="J17" s="24">
        <f t="shared" si="2"/>
        <v>-7970.8700000000063</v>
      </c>
      <c r="K17" s="24">
        <f t="shared" si="3"/>
        <v>-21.617096959047814</v>
      </c>
      <c r="L17" s="40"/>
    </row>
    <row r="18" spans="1:12" ht="47.25">
      <c r="A18" s="15" t="s">
        <v>100</v>
      </c>
      <c r="B18" s="16" t="s">
        <v>97</v>
      </c>
      <c r="C18" s="6">
        <v>28261.85</v>
      </c>
      <c r="D18" s="6">
        <v>28015.22</v>
      </c>
      <c r="E18" s="6">
        <v>28902.12</v>
      </c>
      <c r="F18" s="6">
        <v>27902.12</v>
      </c>
      <c r="G18" s="6">
        <v>27902.12</v>
      </c>
      <c r="H18" s="18">
        <f t="shared" si="0"/>
        <v>640.27000000000044</v>
      </c>
      <c r="I18" s="18">
        <f t="shared" si="1"/>
        <v>2.2654921740791849</v>
      </c>
      <c r="J18" s="18">
        <f t="shared" si="2"/>
        <v>886.89999999999782</v>
      </c>
      <c r="K18" s="18">
        <f t="shared" si="3"/>
        <v>3.1657791728924423</v>
      </c>
      <c r="L18" s="41"/>
    </row>
    <row r="19" spans="1:12" ht="51">
      <c r="A19" s="9" t="s">
        <v>101</v>
      </c>
      <c r="B19" s="14" t="s">
        <v>98</v>
      </c>
      <c r="C19" s="6">
        <v>0</v>
      </c>
      <c r="D19" s="6">
        <v>8857.77</v>
      </c>
      <c r="E19" s="6">
        <v>0</v>
      </c>
      <c r="F19" s="6">
        <v>0</v>
      </c>
      <c r="G19" s="6">
        <v>0</v>
      </c>
      <c r="H19" s="18">
        <f t="shared" si="0"/>
        <v>0</v>
      </c>
      <c r="I19" s="18">
        <v>0</v>
      </c>
      <c r="J19" s="18">
        <f t="shared" si="2"/>
        <v>-8857.77</v>
      </c>
      <c r="K19" s="18">
        <f t="shared" si="3"/>
        <v>-100</v>
      </c>
      <c r="L19" s="29" t="s">
        <v>111</v>
      </c>
    </row>
    <row r="20" spans="1:12" s="7" customFormat="1">
      <c r="A20" s="21" t="s">
        <v>22</v>
      </c>
      <c r="B20" s="25" t="s">
        <v>57</v>
      </c>
      <c r="C20" s="23">
        <f>SUM(C21:C25)</f>
        <v>315019.02</v>
      </c>
      <c r="D20" s="23">
        <f>SUM(D21:D25)</f>
        <v>601960.72</v>
      </c>
      <c r="E20" s="23">
        <f t="shared" ref="E20:G20" si="5">SUM(E21:E25)</f>
        <v>281389.45</v>
      </c>
      <c r="F20" s="23">
        <f t="shared" si="5"/>
        <v>161291.59</v>
      </c>
      <c r="G20" s="23">
        <f t="shared" si="5"/>
        <v>155091.59</v>
      </c>
      <c r="H20" s="24">
        <f t="shared" si="0"/>
        <v>-33629.570000000007</v>
      </c>
      <c r="I20" s="24">
        <f t="shared" si="1"/>
        <v>-10.675409376868743</v>
      </c>
      <c r="J20" s="24">
        <f t="shared" si="2"/>
        <v>-320571.26999999996</v>
      </c>
      <c r="K20" s="24">
        <f t="shared" si="3"/>
        <v>-53.254516341199135</v>
      </c>
      <c r="L20" s="40"/>
    </row>
    <row r="21" spans="1:12" ht="38.25">
      <c r="A21" s="9" t="s">
        <v>23</v>
      </c>
      <c r="B21" s="8" t="s">
        <v>58</v>
      </c>
      <c r="C21" s="6">
        <v>336.41</v>
      </c>
      <c r="D21" s="6">
        <v>911.83</v>
      </c>
      <c r="E21" s="6">
        <v>355.48</v>
      </c>
      <c r="F21" s="6">
        <v>355.48</v>
      </c>
      <c r="G21" s="6">
        <v>355.48</v>
      </c>
      <c r="H21" s="18">
        <f t="shared" si="0"/>
        <v>19.069999999999993</v>
      </c>
      <c r="I21" s="18">
        <f t="shared" si="1"/>
        <v>5.6686781011265879</v>
      </c>
      <c r="J21" s="18">
        <f t="shared" si="2"/>
        <v>-556.35</v>
      </c>
      <c r="K21" s="18">
        <f t="shared" si="3"/>
        <v>-61.01466282092057</v>
      </c>
      <c r="L21" s="29" t="s">
        <v>114</v>
      </c>
    </row>
    <row r="22" spans="1:12">
      <c r="A22" s="9" t="s">
        <v>24</v>
      </c>
      <c r="B22" s="8" t="s">
        <v>59</v>
      </c>
      <c r="C22" s="6">
        <v>1434.6</v>
      </c>
      <c r="D22" s="6">
        <v>500</v>
      </c>
      <c r="E22" s="6">
        <v>500</v>
      </c>
      <c r="F22" s="6">
        <v>500</v>
      </c>
      <c r="G22" s="6">
        <v>500</v>
      </c>
      <c r="H22" s="18">
        <f t="shared" si="0"/>
        <v>-934.59999999999991</v>
      </c>
      <c r="I22" s="18">
        <f t="shared" si="1"/>
        <v>-65.147079325247461</v>
      </c>
      <c r="J22" s="18">
        <f t="shared" si="2"/>
        <v>0</v>
      </c>
      <c r="K22" s="18">
        <f t="shared" si="3"/>
        <v>0</v>
      </c>
      <c r="L22" s="41"/>
    </row>
    <row r="23" spans="1:12" ht="114.75">
      <c r="A23" s="9" t="s">
        <v>25</v>
      </c>
      <c r="B23" s="8" t="s">
        <v>60</v>
      </c>
      <c r="C23" s="6">
        <v>5000</v>
      </c>
      <c r="D23" s="6">
        <v>1348</v>
      </c>
      <c r="E23" s="6">
        <v>350</v>
      </c>
      <c r="F23" s="6">
        <v>350</v>
      </c>
      <c r="G23" s="6">
        <v>350</v>
      </c>
      <c r="H23" s="18">
        <f t="shared" si="0"/>
        <v>-4650</v>
      </c>
      <c r="I23" s="18">
        <f t="shared" si="1"/>
        <v>-93</v>
      </c>
      <c r="J23" s="18">
        <f t="shared" si="2"/>
        <v>-998</v>
      </c>
      <c r="K23" s="18">
        <f t="shared" si="3"/>
        <v>-74.035608308605333</v>
      </c>
      <c r="L23" s="29" t="s">
        <v>115</v>
      </c>
    </row>
    <row r="24" spans="1:12" ht="51">
      <c r="A24" s="9" t="s">
        <v>26</v>
      </c>
      <c r="B24" s="8" t="s">
        <v>61</v>
      </c>
      <c r="C24" s="6">
        <v>307770.61</v>
      </c>
      <c r="D24" s="6">
        <v>593708.15</v>
      </c>
      <c r="E24" s="20">
        <f>262104.38-4703.33</f>
        <v>257401.05000000002</v>
      </c>
      <c r="F24" s="6">
        <v>152411.10999999999</v>
      </c>
      <c r="G24" s="6">
        <v>152411.10999999999</v>
      </c>
      <c r="H24" s="18">
        <f t="shared" si="0"/>
        <v>-50369.559999999969</v>
      </c>
      <c r="I24" s="18">
        <f t="shared" si="1"/>
        <v>-16.365942154125761</v>
      </c>
      <c r="J24" s="18">
        <f t="shared" si="2"/>
        <v>-336307.1</v>
      </c>
      <c r="K24" s="18">
        <f t="shared" si="3"/>
        <v>-56.645188380856823</v>
      </c>
      <c r="L24" s="29" t="s">
        <v>116</v>
      </c>
    </row>
    <row r="25" spans="1:12" ht="38.25">
      <c r="A25" s="9" t="s">
        <v>27</v>
      </c>
      <c r="B25" s="8" t="s">
        <v>62</v>
      </c>
      <c r="C25" s="6">
        <v>477.4</v>
      </c>
      <c r="D25" s="6">
        <v>5492.74</v>
      </c>
      <c r="E25" s="6">
        <v>22782.92</v>
      </c>
      <c r="F25" s="6">
        <v>7675</v>
      </c>
      <c r="G25" s="6">
        <v>1475</v>
      </c>
      <c r="H25" s="18">
        <f t="shared" si="0"/>
        <v>22305.519999999997</v>
      </c>
      <c r="I25" s="18">
        <f t="shared" si="1"/>
        <v>4672.291579388354</v>
      </c>
      <c r="J25" s="18">
        <f t="shared" si="2"/>
        <v>17290.18</v>
      </c>
      <c r="K25" s="18">
        <f t="shared" si="3"/>
        <v>314.78242188780098</v>
      </c>
      <c r="L25" s="29" t="s">
        <v>118</v>
      </c>
    </row>
    <row r="26" spans="1:12" s="7" customFormat="1" ht="31.5">
      <c r="A26" s="21" t="s">
        <v>28</v>
      </c>
      <c r="B26" s="25" t="s">
        <v>63</v>
      </c>
      <c r="C26" s="23">
        <f>SUM(C27:C30)</f>
        <v>553378.88</v>
      </c>
      <c r="D26" s="23">
        <f>SUM(D27:D30)</f>
        <v>1106852.5</v>
      </c>
      <c r="E26" s="23">
        <f t="shared" ref="E26:G26" si="6">SUM(E27:E30)</f>
        <v>981772.25</v>
      </c>
      <c r="F26" s="23">
        <f t="shared" si="6"/>
        <v>668645.28</v>
      </c>
      <c r="G26" s="23">
        <f t="shared" si="6"/>
        <v>517130.12999999995</v>
      </c>
      <c r="H26" s="24">
        <f t="shared" si="0"/>
        <v>428393.37</v>
      </c>
      <c r="I26" s="24">
        <f t="shared" si="1"/>
        <v>77.414116346471332</v>
      </c>
      <c r="J26" s="24">
        <f t="shared" si="2"/>
        <v>-125080.25</v>
      </c>
      <c r="K26" s="24">
        <f t="shared" si="3"/>
        <v>-11.300534624080456</v>
      </c>
      <c r="L26" s="40"/>
    </row>
    <row r="27" spans="1:12" ht="38.25">
      <c r="A27" s="9" t="s">
        <v>29</v>
      </c>
      <c r="B27" s="8" t="s">
        <v>64</v>
      </c>
      <c r="C27" s="6">
        <v>10241.66</v>
      </c>
      <c r="D27" s="6">
        <v>255422.5</v>
      </c>
      <c r="E27" s="6">
        <v>299384.83</v>
      </c>
      <c r="F27" s="6">
        <v>1200</v>
      </c>
      <c r="G27" s="6">
        <v>1200</v>
      </c>
      <c r="H27" s="18">
        <f t="shared" si="0"/>
        <v>289143.17000000004</v>
      </c>
      <c r="I27" s="18">
        <f t="shared" si="1"/>
        <v>2823.2061013546636</v>
      </c>
      <c r="J27" s="18">
        <f t="shared" si="2"/>
        <v>43962.330000000016</v>
      </c>
      <c r="K27" s="18">
        <f t="shared" si="3"/>
        <v>17.211612132838724</v>
      </c>
      <c r="L27" s="29" t="s">
        <v>119</v>
      </c>
    </row>
    <row r="28" spans="1:12" ht="51">
      <c r="A28" s="9" t="s">
        <v>30</v>
      </c>
      <c r="B28" s="8" t="s">
        <v>65</v>
      </c>
      <c r="C28" s="6">
        <v>12</v>
      </c>
      <c r="D28" s="6">
        <v>101029.11</v>
      </c>
      <c r="E28" s="20">
        <f>10137.52+41709.68</f>
        <v>51847.199999999997</v>
      </c>
      <c r="F28" s="6">
        <v>0</v>
      </c>
      <c r="G28" s="6">
        <v>0</v>
      </c>
      <c r="H28" s="18">
        <f t="shared" si="0"/>
        <v>51835.199999999997</v>
      </c>
      <c r="I28" s="18">
        <f t="shared" si="1"/>
        <v>431959.99999999994</v>
      </c>
      <c r="J28" s="18">
        <f t="shared" si="2"/>
        <v>-49181.91</v>
      </c>
      <c r="K28" s="18">
        <f t="shared" si="3"/>
        <v>-48.680929684523598</v>
      </c>
      <c r="L28" s="29" t="s">
        <v>120</v>
      </c>
    </row>
    <row r="29" spans="1:12">
      <c r="A29" s="9" t="s">
        <v>31</v>
      </c>
      <c r="B29" s="8" t="s">
        <v>66</v>
      </c>
      <c r="C29" s="6">
        <v>461073.15</v>
      </c>
      <c r="D29" s="6">
        <v>671498.62</v>
      </c>
      <c r="E29" s="20">
        <f>590550.6+17471.21</f>
        <v>608021.80999999994</v>
      </c>
      <c r="F29" s="6">
        <v>644926.87</v>
      </c>
      <c r="G29" s="6">
        <v>493411.72</v>
      </c>
      <c r="H29" s="18">
        <f t="shared" si="0"/>
        <v>146948.65999999992</v>
      </c>
      <c r="I29" s="18">
        <f t="shared" si="1"/>
        <v>31.871007886709492</v>
      </c>
      <c r="J29" s="18">
        <f t="shared" si="2"/>
        <v>-63476.810000000056</v>
      </c>
      <c r="K29" s="18">
        <f t="shared" si="3"/>
        <v>-9.4530067686512922</v>
      </c>
      <c r="L29" s="29"/>
    </row>
    <row r="30" spans="1:12" ht="63.75">
      <c r="A30" s="9" t="s">
        <v>32</v>
      </c>
      <c r="B30" s="8" t="s">
        <v>67</v>
      </c>
      <c r="C30" s="6">
        <v>82052.070000000007</v>
      </c>
      <c r="D30" s="6">
        <v>78902.27</v>
      </c>
      <c r="E30" s="6">
        <v>22518.41</v>
      </c>
      <c r="F30" s="6">
        <v>22518.41</v>
      </c>
      <c r="G30" s="6">
        <v>22518.41</v>
      </c>
      <c r="H30" s="18">
        <f t="shared" si="0"/>
        <v>-59533.66</v>
      </c>
      <c r="I30" s="18">
        <f t="shared" si="1"/>
        <v>-72.555951361129587</v>
      </c>
      <c r="J30" s="18">
        <f t="shared" si="2"/>
        <v>-56383.86</v>
      </c>
      <c r="K30" s="18">
        <f t="shared" si="3"/>
        <v>-71.460377502447017</v>
      </c>
      <c r="L30" s="29" t="s">
        <v>122</v>
      </c>
    </row>
    <row r="31" spans="1:12" s="7" customFormat="1">
      <c r="A31" s="21" t="s">
        <v>33</v>
      </c>
      <c r="B31" s="25" t="s">
        <v>68</v>
      </c>
      <c r="C31" s="23">
        <f>C32+C33</f>
        <v>2645.14</v>
      </c>
      <c r="D31" s="23">
        <f>D32+D33</f>
        <v>5624.91</v>
      </c>
      <c r="E31" s="23">
        <f t="shared" ref="E31:G31" si="7">E32+E33</f>
        <v>166027.04</v>
      </c>
      <c r="F31" s="23">
        <f t="shared" si="7"/>
        <v>428898.59</v>
      </c>
      <c r="G31" s="23">
        <f t="shared" si="7"/>
        <v>7999.97</v>
      </c>
      <c r="H31" s="24">
        <f t="shared" si="0"/>
        <v>163381.9</v>
      </c>
      <c r="I31" s="24">
        <f t="shared" si="1"/>
        <v>6176.6825196397931</v>
      </c>
      <c r="J31" s="24">
        <f t="shared" si="2"/>
        <v>160402.13</v>
      </c>
      <c r="K31" s="24">
        <f t="shared" si="3"/>
        <v>2851.6390484469975</v>
      </c>
      <c r="L31" s="40"/>
    </row>
    <row r="32" spans="1:12" ht="38.25">
      <c r="A32" s="9" t="s">
        <v>34</v>
      </c>
      <c r="B32" s="8" t="s">
        <v>69</v>
      </c>
      <c r="C32" s="6">
        <v>2645.14</v>
      </c>
      <c r="D32" s="6">
        <v>4130.84</v>
      </c>
      <c r="E32" s="6">
        <v>166027.04</v>
      </c>
      <c r="F32" s="6">
        <v>428898.59</v>
      </c>
      <c r="G32" s="6">
        <v>7999.97</v>
      </c>
      <c r="H32" s="18">
        <f t="shared" si="0"/>
        <v>163381.9</v>
      </c>
      <c r="I32" s="18">
        <f t="shared" si="1"/>
        <v>6176.6825196397931</v>
      </c>
      <c r="J32" s="18">
        <f t="shared" si="2"/>
        <v>161896.20000000001</v>
      </c>
      <c r="K32" s="18">
        <f t="shared" si="3"/>
        <v>3919.2077156220043</v>
      </c>
      <c r="L32" s="29" t="s">
        <v>109</v>
      </c>
    </row>
    <row r="33" spans="1:12" ht="51">
      <c r="A33" s="9" t="s">
        <v>35</v>
      </c>
      <c r="B33" s="8" t="s">
        <v>70</v>
      </c>
      <c r="C33" s="6">
        <v>0</v>
      </c>
      <c r="D33" s="6">
        <v>1494.07</v>
      </c>
      <c r="E33" s="6">
        <v>0</v>
      </c>
      <c r="F33" s="6">
        <v>0</v>
      </c>
      <c r="G33" s="6">
        <v>0</v>
      </c>
      <c r="H33" s="18">
        <f t="shared" si="0"/>
        <v>0</v>
      </c>
      <c r="I33" s="18">
        <v>0</v>
      </c>
      <c r="J33" s="18">
        <f t="shared" si="2"/>
        <v>-1494.07</v>
      </c>
      <c r="K33" s="18">
        <f t="shared" si="3"/>
        <v>-100</v>
      </c>
      <c r="L33" s="29" t="s">
        <v>110</v>
      </c>
    </row>
    <row r="34" spans="1:12" s="7" customFormat="1">
      <c r="A34" s="21" t="s">
        <v>36</v>
      </c>
      <c r="B34" s="25" t="s">
        <v>71</v>
      </c>
      <c r="C34" s="23">
        <f>SUM(C35:C39)</f>
        <v>1840108.57</v>
      </c>
      <c r="D34" s="23">
        <f>SUM(D35:D39)</f>
        <v>1931484.53</v>
      </c>
      <c r="E34" s="23">
        <f t="shared" ref="E34:G34" si="8">SUM(E35:E39)</f>
        <v>2022912.3000000003</v>
      </c>
      <c r="F34" s="23">
        <f t="shared" si="8"/>
        <v>1911131.3500000003</v>
      </c>
      <c r="G34" s="23">
        <f t="shared" si="8"/>
        <v>1873640.14</v>
      </c>
      <c r="H34" s="24">
        <f t="shared" si="0"/>
        <v>182803.73000000021</v>
      </c>
      <c r="I34" s="24">
        <f t="shared" si="1"/>
        <v>9.9343991425462548</v>
      </c>
      <c r="J34" s="24">
        <f t="shared" si="2"/>
        <v>91427.770000000251</v>
      </c>
      <c r="K34" s="24">
        <f t="shared" si="3"/>
        <v>4.7335491731844286</v>
      </c>
      <c r="L34" s="40"/>
    </row>
    <row r="35" spans="1:12">
      <c r="A35" s="9" t="s">
        <v>37</v>
      </c>
      <c r="B35" s="8" t="s">
        <v>72</v>
      </c>
      <c r="C35" s="6">
        <v>694114.75</v>
      </c>
      <c r="D35" s="6">
        <v>675499.55</v>
      </c>
      <c r="E35" s="6">
        <v>709503.05</v>
      </c>
      <c r="F35" s="6">
        <v>714765.18</v>
      </c>
      <c r="G35" s="6">
        <v>700732.57</v>
      </c>
      <c r="H35" s="18">
        <f t="shared" si="0"/>
        <v>15388.300000000047</v>
      </c>
      <c r="I35" s="18">
        <f t="shared" si="1"/>
        <v>2.2169677275983588</v>
      </c>
      <c r="J35" s="18">
        <f t="shared" si="2"/>
        <v>34003.5</v>
      </c>
      <c r="K35" s="18">
        <f t="shared" si="3"/>
        <v>5.0338301483694465</v>
      </c>
      <c r="L35" s="41"/>
    </row>
    <row r="36" spans="1:12">
      <c r="A36" s="9" t="s">
        <v>38</v>
      </c>
      <c r="B36" s="8" t="s">
        <v>73</v>
      </c>
      <c r="C36" s="6">
        <v>982324.96</v>
      </c>
      <c r="D36" s="6">
        <v>1077192.49</v>
      </c>
      <c r="E36" s="6">
        <v>1126972.72</v>
      </c>
      <c r="F36" s="6">
        <v>1020116.54</v>
      </c>
      <c r="G36" s="6">
        <v>1004330.48</v>
      </c>
      <c r="H36" s="18">
        <f t="shared" si="0"/>
        <v>144647.76</v>
      </c>
      <c r="I36" s="18">
        <f t="shared" si="1"/>
        <v>14.725041701068051</v>
      </c>
      <c r="J36" s="18">
        <f t="shared" si="2"/>
        <v>49780.229999999981</v>
      </c>
      <c r="K36" s="18">
        <f t="shared" si="3"/>
        <v>4.6212938227967015</v>
      </c>
      <c r="L36" s="41"/>
    </row>
    <row r="37" spans="1:12">
      <c r="A37" s="9" t="s">
        <v>39</v>
      </c>
      <c r="B37" s="8" t="s">
        <v>74</v>
      </c>
      <c r="C37" s="6">
        <v>104077.81</v>
      </c>
      <c r="D37" s="6">
        <v>124621.7</v>
      </c>
      <c r="E37" s="6">
        <v>126428.12</v>
      </c>
      <c r="F37" s="6">
        <v>116241.22</v>
      </c>
      <c r="G37" s="6">
        <v>108568.68</v>
      </c>
      <c r="H37" s="18">
        <f t="shared" si="0"/>
        <v>22350.309999999998</v>
      </c>
      <c r="I37" s="18">
        <f t="shared" si="1"/>
        <v>21.474615962807064</v>
      </c>
      <c r="J37" s="18">
        <f t="shared" si="2"/>
        <v>1806.4199999999983</v>
      </c>
      <c r="K37" s="18">
        <f t="shared" si="3"/>
        <v>1.4495228359105994</v>
      </c>
      <c r="L37" s="41"/>
    </row>
    <row r="38" spans="1:12" ht="51">
      <c r="A38" s="9" t="s">
        <v>40</v>
      </c>
      <c r="B38" s="8" t="s">
        <v>75</v>
      </c>
      <c r="C38" s="6">
        <v>7257.45</v>
      </c>
      <c r="D38" s="6">
        <v>8288.31</v>
      </c>
      <c r="E38" s="6">
        <v>14217.12</v>
      </c>
      <c r="F38" s="6">
        <v>14217.12</v>
      </c>
      <c r="G38" s="6">
        <v>14217.12</v>
      </c>
      <c r="H38" s="18">
        <f t="shared" si="0"/>
        <v>6959.670000000001</v>
      </c>
      <c r="I38" s="18">
        <f t="shared" si="1"/>
        <v>95.896905938036099</v>
      </c>
      <c r="J38" s="18">
        <f t="shared" si="2"/>
        <v>5928.8100000000013</v>
      </c>
      <c r="K38" s="18">
        <f t="shared" si="3"/>
        <v>71.532194138491462</v>
      </c>
      <c r="L38" s="29" t="s">
        <v>112</v>
      </c>
    </row>
    <row r="39" spans="1:12">
      <c r="A39" s="9" t="s">
        <v>41</v>
      </c>
      <c r="B39" s="8" t="s">
        <v>76</v>
      </c>
      <c r="C39" s="6">
        <v>52333.599999999999</v>
      </c>
      <c r="D39" s="6">
        <v>45882.48</v>
      </c>
      <c r="E39" s="6">
        <v>45791.29</v>
      </c>
      <c r="F39" s="6">
        <v>45791.29</v>
      </c>
      <c r="G39" s="6">
        <v>45791.29</v>
      </c>
      <c r="H39" s="18">
        <f t="shared" si="0"/>
        <v>-6542.3099999999977</v>
      </c>
      <c r="I39" s="18">
        <f t="shared" si="1"/>
        <v>-12.501165599156181</v>
      </c>
      <c r="J39" s="18">
        <f t="shared" si="2"/>
        <v>-91.190000000002328</v>
      </c>
      <c r="K39" s="18">
        <f t="shared" si="3"/>
        <v>-0.19874688552144448</v>
      </c>
      <c r="L39" s="41"/>
    </row>
    <row r="40" spans="1:12" s="7" customFormat="1">
      <c r="A40" s="21" t="s">
        <v>42</v>
      </c>
      <c r="B40" s="25" t="s">
        <v>77</v>
      </c>
      <c r="C40" s="23">
        <f>SUM(C41:C42)</f>
        <v>700744.33</v>
      </c>
      <c r="D40" s="23">
        <f>SUM(D41:D42)</f>
        <v>106665.45</v>
      </c>
      <c r="E40" s="23">
        <f t="shared" ref="E40:G40" si="9">SUM(E41:E42)</f>
        <v>102176.61</v>
      </c>
      <c r="F40" s="23">
        <f t="shared" si="9"/>
        <v>93790.06</v>
      </c>
      <c r="G40" s="23">
        <f t="shared" si="9"/>
        <v>91696.79</v>
      </c>
      <c r="H40" s="24">
        <f t="shared" si="0"/>
        <v>-598567.72</v>
      </c>
      <c r="I40" s="24">
        <f t="shared" si="1"/>
        <v>-85.418845986238665</v>
      </c>
      <c r="J40" s="24">
        <f t="shared" si="2"/>
        <v>-4488.8399999999965</v>
      </c>
      <c r="K40" s="24">
        <f t="shared" si="3"/>
        <v>-4.2083355013268147</v>
      </c>
      <c r="L40" s="40"/>
    </row>
    <row r="41" spans="1:12">
      <c r="A41" s="9" t="s">
        <v>43</v>
      </c>
      <c r="B41" s="8" t="s">
        <v>78</v>
      </c>
      <c r="C41" s="6">
        <v>693989.72</v>
      </c>
      <c r="D41" s="6">
        <v>101545.3</v>
      </c>
      <c r="E41" s="6">
        <v>97018.69</v>
      </c>
      <c r="F41" s="6">
        <v>88632.14</v>
      </c>
      <c r="G41" s="6">
        <v>86538.87</v>
      </c>
      <c r="H41" s="18">
        <f t="shared" si="0"/>
        <v>-596971.03</v>
      </c>
      <c r="I41" s="18">
        <f t="shared" si="1"/>
        <v>-86.02015459249165</v>
      </c>
      <c r="J41" s="18">
        <f t="shared" si="2"/>
        <v>-4526.6100000000006</v>
      </c>
      <c r="K41" s="18">
        <f t="shared" si="3"/>
        <v>-4.4577247789902685</v>
      </c>
      <c r="L41" s="41"/>
    </row>
    <row r="42" spans="1:12" ht="31.5">
      <c r="A42" s="9" t="s">
        <v>44</v>
      </c>
      <c r="B42" s="8" t="s">
        <v>79</v>
      </c>
      <c r="C42" s="6">
        <v>6754.61</v>
      </c>
      <c r="D42" s="6">
        <v>5120.1499999999996</v>
      </c>
      <c r="E42" s="6">
        <v>5157.92</v>
      </c>
      <c r="F42" s="6">
        <v>5157.92</v>
      </c>
      <c r="G42" s="6">
        <v>5157.92</v>
      </c>
      <c r="H42" s="18">
        <f t="shared" si="0"/>
        <v>-1596.6899999999996</v>
      </c>
      <c r="I42" s="18">
        <f t="shared" si="1"/>
        <v>-23.638522431346885</v>
      </c>
      <c r="J42" s="18">
        <f t="shared" si="2"/>
        <v>37.770000000000437</v>
      </c>
      <c r="K42" s="18">
        <f t="shared" si="3"/>
        <v>0.73767370096580009</v>
      </c>
      <c r="L42" s="41"/>
    </row>
    <row r="43" spans="1:12" s="7" customFormat="1">
      <c r="A43" s="21" t="s">
        <v>45</v>
      </c>
      <c r="B43" s="25" t="s">
        <v>80</v>
      </c>
      <c r="C43" s="23">
        <f>SUM(C44:C46)</f>
        <v>1632172.51</v>
      </c>
      <c r="D43" s="23">
        <f>SUM(D44:D46)</f>
        <v>1738356.9</v>
      </c>
      <c r="E43" s="23">
        <f t="shared" ref="E43:G43" si="10">SUM(E44:E46)</f>
        <v>1720590.17</v>
      </c>
      <c r="F43" s="23">
        <f t="shared" si="10"/>
        <v>1784299.75</v>
      </c>
      <c r="G43" s="23">
        <f t="shared" si="10"/>
        <v>1801875.2199999997</v>
      </c>
      <c r="H43" s="24">
        <f t="shared" si="0"/>
        <v>88417.659999999916</v>
      </c>
      <c r="I43" s="24">
        <f t="shared" si="1"/>
        <v>5.4171761537632932</v>
      </c>
      <c r="J43" s="24">
        <f t="shared" si="2"/>
        <v>-17766.729999999981</v>
      </c>
      <c r="K43" s="24">
        <f t="shared" si="3"/>
        <v>-1.0220415612006946</v>
      </c>
      <c r="L43" s="40"/>
    </row>
    <row r="44" spans="1:12">
      <c r="A44" s="9" t="s">
        <v>46</v>
      </c>
      <c r="B44" s="8" t="s">
        <v>81</v>
      </c>
      <c r="C44" s="6">
        <v>616993.37</v>
      </c>
      <c r="D44" s="6">
        <v>638066.13</v>
      </c>
      <c r="E44" s="6">
        <v>628118.36</v>
      </c>
      <c r="F44" s="6">
        <v>635887.85</v>
      </c>
      <c r="G44" s="6">
        <v>594219.84</v>
      </c>
      <c r="H44" s="18">
        <f t="shared" si="0"/>
        <v>11124.989999999991</v>
      </c>
      <c r="I44" s="18">
        <f t="shared" si="1"/>
        <v>1.8030971710441435</v>
      </c>
      <c r="J44" s="18">
        <f t="shared" si="2"/>
        <v>-9947.7700000000186</v>
      </c>
      <c r="K44" s="18">
        <f t="shared" si="3"/>
        <v>-1.5590500000368337</v>
      </c>
      <c r="L44" s="41"/>
    </row>
    <row r="45" spans="1:12">
      <c r="A45" s="9" t="s">
        <v>47</v>
      </c>
      <c r="B45" s="8" t="s">
        <v>82</v>
      </c>
      <c r="C45" s="6">
        <v>958552.59</v>
      </c>
      <c r="D45" s="6">
        <v>1050386.27</v>
      </c>
      <c r="E45" s="6">
        <v>1041650.08</v>
      </c>
      <c r="F45" s="6">
        <v>1097585.8</v>
      </c>
      <c r="G45" s="6">
        <v>1156829.21</v>
      </c>
      <c r="H45" s="18">
        <f t="shared" si="0"/>
        <v>83097.489999999991</v>
      </c>
      <c r="I45" s="18">
        <f t="shared" si="1"/>
        <v>8.6690590445329718</v>
      </c>
      <c r="J45" s="18">
        <f t="shared" si="2"/>
        <v>-8736.1900000000605</v>
      </c>
      <c r="K45" s="18">
        <f t="shared" si="3"/>
        <v>-0.83171212814882267</v>
      </c>
      <c r="L45" s="41"/>
    </row>
    <row r="46" spans="1:12">
      <c r="A46" s="9" t="s">
        <v>48</v>
      </c>
      <c r="B46" s="8" t="s">
        <v>83</v>
      </c>
      <c r="C46" s="6">
        <v>56626.55</v>
      </c>
      <c r="D46" s="6">
        <v>49904.5</v>
      </c>
      <c r="E46" s="6">
        <v>50821.73</v>
      </c>
      <c r="F46" s="6">
        <v>50826.1</v>
      </c>
      <c r="G46" s="6">
        <v>50826.17</v>
      </c>
      <c r="H46" s="18">
        <f t="shared" si="0"/>
        <v>-5804.82</v>
      </c>
      <c r="I46" s="18">
        <f t="shared" si="1"/>
        <v>-10.251057145455619</v>
      </c>
      <c r="J46" s="18">
        <f t="shared" si="2"/>
        <v>917.2300000000032</v>
      </c>
      <c r="K46" s="18">
        <f t="shared" si="3"/>
        <v>1.8379705237002781</v>
      </c>
      <c r="L46" s="41"/>
    </row>
    <row r="47" spans="1:12" s="7" customFormat="1">
      <c r="A47" s="21" t="s">
        <v>49</v>
      </c>
      <c r="B47" s="25" t="s">
        <v>84</v>
      </c>
      <c r="C47" s="23">
        <f>SUM(C48:C51)</f>
        <v>142446.15000000002</v>
      </c>
      <c r="D47" s="23">
        <f>SUM(D48:D51)</f>
        <v>201723.63</v>
      </c>
      <c r="E47" s="23">
        <f t="shared" ref="E47:G47" si="11">SUM(E48:E51)</f>
        <v>202013.1</v>
      </c>
      <c r="F47" s="23">
        <f t="shared" si="11"/>
        <v>105631.76</v>
      </c>
      <c r="G47" s="23">
        <f t="shared" si="11"/>
        <v>101150.18999999999</v>
      </c>
      <c r="H47" s="24">
        <f t="shared" si="0"/>
        <v>59566.949999999983</v>
      </c>
      <c r="I47" s="24">
        <f t="shared" si="1"/>
        <v>41.817170909849068</v>
      </c>
      <c r="J47" s="24">
        <f t="shared" si="2"/>
        <v>289.47000000000116</v>
      </c>
      <c r="K47" s="24">
        <f t="shared" si="3"/>
        <v>0.14349831003931968</v>
      </c>
      <c r="L47" s="40"/>
    </row>
    <row r="48" spans="1:12">
      <c r="A48" s="9" t="s">
        <v>50</v>
      </c>
      <c r="B48" s="8" t="s">
        <v>85</v>
      </c>
      <c r="C48" s="6">
        <v>83411.72</v>
      </c>
      <c r="D48" s="6">
        <v>88392.52</v>
      </c>
      <c r="E48" s="6">
        <v>96922.36</v>
      </c>
      <c r="F48" s="6">
        <v>96800.36</v>
      </c>
      <c r="G48" s="6">
        <v>92318.79</v>
      </c>
      <c r="H48" s="18">
        <f t="shared" si="0"/>
        <v>13510.64</v>
      </c>
      <c r="I48" s="18">
        <f t="shared" si="1"/>
        <v>16.197531953543205</v>
      </c>
      <c r="J48" s="18">
        <f t="shared" si="2"/>
        <v>8529.8399999999965</v>
      </c>
      <c r="K48" s="18">
        <f t="shared" si="3"/>
        <v>9.6499568062998975</v>
      </c>
      <c r="L48" s="41"/>
    </row>
    <row r="49" spans="1:12">
      <c r="A49" s="9" t="s">
        <v>51</v>
      </c>
      <c r="B49" s="8" t="s">
        <v>86</v>
      </c>
      <c r="C49" s="6">
        <v>2310.2399999999998</v>
      </c>
      <c r="D49" s="6">
        <v>109550.64</v>
      </c>
      <c r="E49" s="20">
        <f>33006+68253.34</f>
        <v>101259.34</v>
      </c>
      <c r="F49" s="6">
        <v>5000</v>
      </c>
      <c r="G49" s="6">
        <v>5000</v>
      </c>
      <c r="H49" s="18">
        <f t="shared" si="0"/>
        <v>98949.099999999991</v>
      </c>
      <c r="I49" s="18">
        <f t="shared" si="1"/>
        <v>4283.0658286584949</v>
      </c>
      <c r="J49" s="18">
        <f t="shared" si="2"/>
        <v>-8291.3000000000029</v>
      </c>
      <c r="K49" s="18">
        <f t="shared" si="3"/>
        <v>-7.5684633152302894</v>
      </c>
      <c r="L49" s="30"/>
    </row>
    <row r="50" spans="1:12">
      <c r="A50" s="9" t="s">
        <v>52</v>
      </c>
      <c r="B50" s="8" t="s">
        <v>87</v>
      </c>
      <c r="C50" s="6">
        <v>52288.15</v>
      </c>
      <c r="D50" s="6">
        <v>0</v>
      </c>
      <c r="E50" s="5">
        <v>0</v>
      </c>
      <c r="F50" s="5">
        <v>0</v>
      </c>
      <c r="G50" s="5">
        <v>0</v>
      </c>
      <c r="H50" s="18">
        <f t="shared" si="0"/>
        <v>-52288.15</v>
      </c>
      <c r="I50" s="18">
        <f t="shared" si="1"/>
        <v>-100</v>
      </c>
      <c r="J50" s="18">
        <f t="shared" si="2"/>
        <v>0</v>
      </c>
      <c r="K50" s="18">
        <v>0</v>
      </c>
      <c r="L50" s="41"/>
    </row>
    <row r="51" spans="1:12" ht="31.5">
      <c r="A51" s="9" t="s">
        <v>53</v>
      </c>
      <c r="B51" s="8" t="s">
        <v>88</v>
      </c>
      <c r="C51" s="6">
        <v>4436.04</v>
      </c>
      <c r="D51" s="6">
        <v>3780.47</v>
      </c>
      <c r="E51" s="6">
        <v>3831.4</v>
      </c>
      <c r="F51" s="6">
        <v>3831.4</v>
      </c>
      <c r="G51" s="6">
        <v>3831.4</v>
      </c>
      <c r="H51" s="18">
        <f t="shared" si="0"/>
        <v>-604.63999999999987</v>
      </c>
      <c r="I51" s="18">
        <f t="shared" si="1"/>
        <v>-13.630174660282592</v>
      </c>
      <c r="J51" s="18">
        <f t="shared" si="2"/>
        <v>50.930000000000291</v>
      </c>
      <c r="K51" s="18">
        <f t="shared" si="3"/>
        <v>1.3471869899774447</v>
      </c>
      <c r="L51" s="41"/>
    </row>
    <row r="52" spans="1:12" s="7" customFormat="1" ht="31.5">
      <c r="A52" s="21" t="s">
        <v>54</v>
      </c>
      <c r="B52" s="25" t="s">
        <v>89</v>
      </c>
      <c r="C52" s="23">
        <f>C53</f>
        <v>36016.519999999997</v>
      </c>
      <c r="D52" s="23">
        <f>D53</f>
        <v>22400.53</v>
      </c>
      <c r="E52" s="23">
        <f t="shared" ref="E52:G52" si="12">E53</f>
        <v>90000</v>
      </c>
      <c r="F52" s="23">
        <f t="shared" si="12"/>
        <v>90000</v>
      </c>
      <c r="G52" s="23">
        <f t="shared" si="12"/>
        <v>90000</v>
      </c>
      <c r="H52" s="24">
        <f t="shared" si="0"/>
        <v>53983.48</v>
      </c>
      <c r="I52" s="24">
        <f t="shared" si="1"/>
        <v>149.88533039838384</v>
      </c>
      <c r="J52" s="24">
        <f t="shared" si="2"/>
        <v>67599.47</v>
      </c>
      <c r="K52" s="24">
        <f t="shared" si="3"/>
        <v>301.77620797365068</v>
      </c>
      <c r="L52" s="40"/>
    </row>
    <row r="53" spans="1:12" ht="89.25">
      <c r="A53" s="17" t="s">
        <v>55</v>
      </c>
      <c r="B53" s="28" t="s">
        <v>99</v>
      </c>
      <c r="C53" s="6">
        <v>36016.519999999997</v>
      </c>
      <c r="D53" s="6">
        <v>22400.53</v>
      </c>
      <c r="E53" s="6">
        <v>90000</v>
      </c>
      <c r="F53" s="6">
        <v>90000</v>
      </c>
      <c r="G53" s="6">
        <v>90000</v>
      </c>
      <c r="H53" s="18">
        <f t="shared" si="0"/>
        <v>53983.48</v>
      </c>
      <c r="I53" s="18">
        <f t="shared" si="1"/>
        <v>149.88533039838384</v>
      </c>
      <c r="J53" s="18">
        <f t="shared" si="2"/>
        <v>67599.47</v>
      </c>
      <c r="K53" s="18">
        <f t="shared" si="3"/>
        <v>301.77620797365068</v>
      </c>
      <c r="L53" s="29" t="s">
        <v>113</v>
      </c>
    </row>
    <row r="54" spans="1:12" s="7" customFormat="1">
      <c r="A54" s="27"/>
      <c r="B54" s="26" t="s">
        <v>105</v>
      </c>
      <c r="C54" s="23">
        <f>C8+C17+C20+C26+C31+C34+C40+C43+C47+C52</f>
        <v>5648103.8799999999</v>
      </c>
      <c r="D54" s="23">
        <f t="shared" ref="D54:G54" si="13">D8+D17+D20+D26+D31+D34+D40+D43+D47+D52</f>
        <v>6122873.6900000013</v>
      </c>
      <c r="E54" s="23">
        <f t="shared" si="13"/>
        <v>6012869.1699999999</v>
      </c>
      <c r="F54" s="23">
        <f t="shared" si="13"/>
        <v>5679945.3300000001</v>
      </c>
      <c r="G54" s="23">
        <f t="shared" si="13"/>
        <v>5074840.9799999995</v>
      </c>
      <c r="H54" s="24">
        <f t="shared" si="0"/>
        <v>364765.29000000004</v>
      </c>
      <c r="I54" s="24">
        <f t="shared" si="1"/>
        <v>6.4581901776211765</v>
      </c>
      <c r="J54" s="24">
        <f t="shared" si="2"/>
        <v>-110004.52000000142</v>
      </c>
      <c r="K54" s="24">
        <f t="shared" si="3"/>
        <v>-1.7966158632287801</v>
      </c>
      <c r="L54" s="40"/>
    </row>
    <row r="55" spans="1:12">
      <c r="A55" s="48" t="s">
        <v>102</v>
      </c>
      <c r="B55" s="49"/>
      <c r="C55" s="6"/>
      <c r="D55" s="6"/>
      <c r="E55" s="5"/>
      <c r="F55" s="18">
        <v>51000</v>
      </c>
      <c r="G55" s="18">
        <v>101000</v>
      </c>
      <c r="H55" s="18">
        <f t="shared" si="0"/>
        <v>0</v>
      </c>
      <c r="I55" s="18">
        <v>0</v>
      </c>
      <c r="J55" s="18">
        <f t="shared" si="2"/>
        <v>0</v>
      </c>
      <c r="K55" s="18">
        <v>0</v>
      </c>
      <c r="L55" s="41"/>
    </row>
    <row r="56" spans="1:12" s="7" customFormat="1">
      <c r="A56" s="21"/>
      <c r="B56" s="26" t="s">
        <v>0</v>
      </c>
      <c r="C56" s="31">
        <f>C54+C55</f>
        <v>5648103.8799999999</v>
      </c>
      <c r="D56" s="31">
        <f t="shared" ref="D56:G56" si="14">D54+D55</f>
        <v>6122873.6900000013</v>
      </c>
      <c r="E56" s="31">
        <f t="shared" si="14"/>
        <v>6012869.1699999999</v>
      </c>
      <c r="F56" s="31">
        <f t="shared" si="14"/>
        <v>5730945.3300000001</v>
      </c>
      <c r="G56" s="31">
        <f t="shared" si="14"/>
        <v>5175840.9799999995</v>
      </c>
      <c r="H56" s="24">
        <f t="shared" si="0"/>
        <v>364765.29000000004</v>
      </c>
      <c r="I56" s="24">
        <f t="shared" si="1"/>
        <v>6.4581901776211765</v>
      </c>
      <c r="J56" s="24">
        <f t="shared" si="2"/>
        <v>-110004.52000000142</v>
      </c>
      <c r="K56" s="24">
        <f t="shared" si="3"/>
        <v>-1.7966158632287801</v>
      </c>
      <c r="L56" s="40"/>
    </row>
    <row r="57" spans="1:12">
      <c r="B57" s="4"/>
      <c r="C57" s="4"/>
    </row>
    <row r="58" spans="1:12" ht="58.15" customHeight="1">
      <c r="A58" s="42" t="s">
        <v>106</v>
      </c>
      <c r="B58" s="42"/>
      <c r="C58" s="42"/>
      <c r="D58" s="42"/>
      <c r="E58" s="42"/>
      <c r="F58" s="42"/>
      <c r="G58" s="42"/>
      <c r="H58" s="42"/>
      <c r="I58" s="42"/>
      <c r="J58" s="42"/>
    </row>
  </sheetData>
  <autoFilter ref="A7:L56" xr:uid="{00000000-0009-0000-0000-000001000000}"/>
  <mergeCells count="14">
    <mergeCell ref="B2:K2"/>
    <mergeCell ref="A58:J58"/>
    <mergeCell ref="L5:L6"/>
    <mergeCell ref="H5:I5"/>
    <mergeCell ref="J5:K5"/>
    <mergeCell ref="A55:B55"/>
    <mergeCell ref="E4:G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проект</vt:lpstr>
      <vt:lpstr>свод утв бюджет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cp:lastPrinted>2022-04-02T09:16:39Z</cp:lastPrinted>
  <dcterms:created xsi:type="dcterms:W3CDTF">2022-04-02T07:54:25Z</dcterms:created>
  <dcterms:modified xsi:type="dcterms:W3CDTF">2022-04-11T08:44:20Z</dcterms:modified>
</cp:coreProperties>
</file>